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bookViews>
    <workbookView xWindow="600" yWindow="90" windowWidth="19395" windowHeight="8040" activeTab="3"/>
  </bookViews>
  <sheets>
    <sheet name="起案" sheetId="9" r:id="rId1"/>
    <sheet name="名簿" sheetId="10" r:id="rId2"/>
    <sheet name="調書" sheetId="1" r:id="rId3"/>
    <sheet name="勤務簿" sheetId="2" r:id="rId4"/>
  </sheets>
  <definedNames>
    <definedName name="_xlnm.Print_Area" localSheetId="3">'勤務簿'!$A$1:$J$31</definedName>
    <definedName name="_xlnm.Print_Area" localSheetId="2">'調書'!$B$1:$J$25</definedName>
    <definedName name="_xlnm.Print_Area" localSheetId="1">'名簿'!$B$1:$K$61</definedName>
  </definedNames>
  <calcPr calcId="162913"/>
</workbook>
</file>

<file path=xl/comments3.xml><?xml version="1.0" encoding="utf-8"?>
<comments xmlns="http://schemas.openxmlformats.org/spreadsheetml/2006/main">
  <authors>
    <author>鹿児島県</author>
  </authors>
  <commentList>
    <comment ref="O4" authorId="0">
      <text>
        <r>
          <rPr>
            <b/>
            <sz val="9"/>
            <rFont val="MS P ゴシック"/>
            <family val="3"/>
          </rPr>
          <t>「印刷」ボタンをクリックすると印刷開始から印刷終了まで指定した番号にたどり着くまで印刷されます。
※印刷開始：１
　印刷終了：７
　が入力されていると１～７全てのページを１クリックで印刷可能</t>
        </r>
      </text>
    </comment>
    <comment ref="L6" authorId="0">
      <text>
        <r>
          <rPr>
            <b/>
            <sz val="9"/>
            <rFont val="MS P ゴシック"/>
            <family val="3"/>
          </rPr>
          <t>下表（科・系情報）より参照
入力した番号に対する科・系が表示されます。</t>
        </r>
      </text>
    </comment>
    <comment ref="P6" authorId="0">
      <text>
        <r>
          <rPr>
            <b/>
            <sz val="9"/>
            <rFont val="MS P ゴシック"/>
            <family val="3"/>
          </rPr>
          <t>　印刷開始には印刷を始めたい科・系の番号を入力
　印刷終了には印刷を終えたい科・系の番号を入力
※下表（科・系情報）の番号を参照してください。</t>
        </r>
      </text>
    </comment>
  </commentList>
</comments>
</file>

<file path=xl/sharedStrings.xml><?xml version="1.0" encoding="utf-8"?>
<sst xmlns="http://schemas.openxmlformats.org/spreadsheetml/2006/main" count="257" uniqueCount="178">
  <si>
    <t>学校名</t>
    <rPh sb="0" eb="3">
      <t>ガッコウメイ</t>
    </rPh>
    <phoneticPr fontId="2"/>
  </si>
  <si>
    <t>全日制・定時制の別</t>
    <rPh sb="0" eb="3">
      <t>ゼンニチセイ</t>
    </rPh>
    <rPh sb="4" eb="7">
      <t>テイジセイ</t>
    </rPh>
    <rPh sb="8" eb="9">
      <t>ベツ</t>
    </rPh>
    <phoneticPr fontId="2"/>
  </si>
  <si>
    <t>職名</t>
    <rPh sb="0" eb="2">
      <t>ショクメイ</t>
    </rPh>
    <phoneticPr fontId="2"/>
  </si>
  <si>
    <t>氏名</t>
    <rPh sb="0" eb="2">
      <t>シメイ</t>
    </rPh>
    <phoneticPr fontId="2"/>
  </si>
  <si>
    <t>備考</t>
  </si>
  <si>
    <t>備考</t>
    <rPh sb="0" eb="2">
      <t>ビコウ</t>
    </rPh>
    <phoneticPr fontId="2"/>
  </si>
  <si>
    <t>(学科)名</t>
  </si>
  <si>
    <t>課 　程</t>
    <rPh sb="0" eb="1">
      <t>カ</t>
    </rPh>
    <rPh sb="3" eb="4">
      <t>ホド</t>
    </rPh>
    <phoneticPr fontId="2"/>
  </si>
  <si>
    <t>氏    名</t>
    <rPh sb="0" eb="1">
      <t>シ</t>
    </rPh>
    <rPh sb="5" eb="6">
      <t>メイ</t>
    </rPh>
    <phoneticPr fontId="2"/>
  </si>
  <si>
    <t>全日制</t>
    <rPh sb="0" eb="3">
      <t>ゼンニチセイ</t>
    </rPh>
    <phoneticPr fontId="2"/>
  </si>
  <si>
    <t>免　許　状</t>
    <rPh sb="0" eb="1">
      <t>メン</t>
    </rPh>
    <rPh sb="2" eb="3">
      <t>モト</t>
    </rPh>
    <rPh sb="4" eb="5">
      <t>ジョウ</t>
    </rPh>
    <phoneticPr fontId="2"/>
  </si>
  <si>
    <t>給　　　料</t>
    <rPh sb="0" eb="1">
      <t>キュウ</t>
    </rPh>
    <rPh sb="4" eb="5">
      <t>リョウ</t>
    </rPh>
    <phoneticPr fontId="2"/>
  </si>
  <si>
    <t>級　号</t>
    <rPh sb="0" eb="1">
      <t>キュウ</t>
    </rPh>
    <rPh sb="2" eb="3">
      <t>ゴウ</t>
    </rPh>
    <phoneticPr fontId="2"/>
  </si>
  <si>
    <t>金　額</t>
    <rPh sb="0" eb="1">
      <t>キン</t>
    </rPh>
    <rPh sb="2" eb="3">
      <t>ガク</t>
    </rPh>
    <phoneticPr fontId="2"/>
  </si>
  <si>
    <t>第２号様式（第７条関係）</t>
    <rPh sb="0" eb="1">
      <t>ダイ</t>
    </rPh>
    <rPh sb="2" eb="3">
      <t>ゴウ</t>
    </rPh>
    <rPh sb="3" eb="5">
      <t>ヨウシキ</t>
    </rPh>
    <rPh sb="6" eb="7">
      <t>ダイ</t>
    </rPh>
    <rPh sb="8" eb="9">
      <t>ジョウ</t>
    </rPh>
    <rPh sb="9" eb="11">
      <t>カンケイ</t>
    </rPh>
    <phoneticPr fontId="2"/>
  </si>
  <si>
    <t>産業教育手当受給者勤務簿</t>
    <rPh sb="0" eb="2">
      <t>サンギョウ</t>
    </rPh>
    <rPh sb="2" eb="4">
      <t>キョウイク</t>
    </rPh>
    <rPh sb="4" eb="6">
      <t>テアテ</t>
    </rPh>
    <rPh sb="6" eb="9">
      <t>ジュキュウシャ</t>
    </rPh>
    <rPh sb="9" eb="11">
      <t>キンム</t>
    </rPh>
    <rPh sb="11" eb="12">
      <t>ボ</t>
    </rPh>
    <phoneticPr fontId="2"/>
  </si>
  <si>
    <t>科目名</t>
    <rPh sb="0" eb="3">
      <t>カモクメイ</t>
    </rPh>
    <phoneticPr fontId="2"/>
  </si>
  <si>
    <t>月</t>
    <rPh sb="0" eb="1">
      <t>ツキ</t>
    </rPh>
    <phoneticPr fontId="2"/>
  </si>
  <si>
    <t>出張等の日数</t>
    <rPh sb="0" eb="2">
      <t>シュッチョウ</t>
    </rPh>
    <rPh sb="2" eb="3">
      <t>トウ</t>
    </rPh>
    <rPh sb="4" eb="6">
      <t>ニッスウ</t>
    </rPh>
    <phoneticPr fontId="2"/>
  </si>
  <si>
    <t>支給の可</t>
    <rPh sb="0" eb="2">
      <t>シキュウ</t>
    </rPh>
    <rPh sb="3" eb="4">
      <t>カ</t>
    </rPh>
    <phoneticPr fontId="2"/>
  </si>
  <si>
    <t>勤務すべき日数</t>
    <rPh sb="0" eb="2">
      <t>キンム</t>
    </rPh>
    <rPh sb="5" eb="7">
      <t>ニッスウ</t>
    </rPh>
    <phoneticPr fontId="2"/>
  </si>
  <si>
    <t>出勤日数</t>
    <rPh sb="0" eb="2">
      <t>シュッキン</t>
    </rPh>
    <rPh sb="2" eb="4">
      <t>ニッスウ</t>
    </rPh>
    <phoneticPr fontId="2"/>
  </si>
  <si>
    <t>Ａ</t>
  </si>
  <si>
    <t>Ｂ</t>
  </si>
  <si>
    <t>出張をした日</t>
    <rPh sb="0" eb="2">
      <t>シュッチョウ</t>
    </rPh>
    <rPh sb="5" eb="6">
      <t>ヒ</t>
    </rPh>
    <phoneticPr fontId="2"/>
  </si>
  <si>
    <t>Ｃ</t>
  </si>
  <si>
    <t>研修を受けた日</t>
    <rPh sb="0" eb="2">
      <t>ケンシュウ</t>
    </rPh>
    <rPh sb="3" eb="4">
      <t>ウ</t>
    </rPh>
    <rPh sb="6" eb="7">
      <t>ヒ</t>
    </rPh>
    <phoneticPr fontId="2"/>
  </si>
  <si>
    <t>Ｄ</t>
  </si>
  <si>
    <t>勤務しなかった日</t>
    <rPh sb="0" eb="2">
      <t>キンム</t>
    </rPh>
    <rPh sb="7" eb="8">
      <t>ヒ</t>
    </rPh>
    <phoneticPr fontId="2"/>
  </si>
  <si>
    <t>Ｅ</t>
  </si>
  <si>
    <t>規則に定める日数</t>
    <rPh sb="0" eb="2">
      <t>キソク</t>
    </rPh>
    <rPh sb="3" eb="4">
      <t>サダ</t>
    </rPh>
    <rPh sb="6" eb="8">
      <t>ニッスウ</t>
    </rPh>
    <phoneticPr fontId="2"/>
  </si>
  <si>
    <t>Ｇ</t>
  </si>
  <si>
    <t>可（Ｆ≦Ｇ）</t>
    <rPh sb="0" eb="1">
      <t>カ</t>
    </rPh>
    <phoneticPr fontId="2"/>
  </si>
  <si>
    <t>・</t>
  </si>
  <si>
    <t>否（Ｆ＞Ｇ）</t>
    <rPh sb="0" eb="1">
      <t>ヒ</t>
    </rPh>
    <phoneticPr fontId="2"/>
  </si>
  <si>
    <t xml:space="preserve">
計
Ｆ</t>
    <rPh sb="1" eb="2">
      <t>ケイ</t>
    </rPh>
    <phoneticPr fontId="2"/>
  </si>
  <si>
    <t>（Ｃ＋Ｄ＋Ｅ）</t>
  </si>
  <si>
    <t>４月</t>
    <rPh sb="1" eb="2">
      <t>ガツ</t>
    </rPh>
    <phoneticPr fontId="2"/>
  </si>
  <si>
    <t>５月</t>
  </si>
  <si>
    <t>６月</t>
  </si>
  <si>
    <t>７月</t>
  </si>
  <si>
    <t>８月</t>
  </si>
  <si>
    <t>９月</t>
  </si>
  <si>
    <t>１月</t>
  </si>
  <si>
    <t>２月</t>
  </si>
  <si>
    <t>３月</t>
  </si>
  <si>
    <t>10月</t>
  </si>
  <si>
    <t>11月</t>
  </si>
  <si>
    <t>12月</t>
  </si>
  <si>
    <t>（　　　）</t>
  </si>
  <si>
    <t>可・否</t>
    <rPh sb="0" eb="1">
      <t>カ</t>
    </rPh>
    <rPh sb="2" eb="3">
      <t>ヒ</t>
    </rPh>
    <phoneticPr fontId="2"/>
  </si>
  <si>
    <t>　１　Ｃ欄（　）書きは，規則第６条第１号の（　）書きによる出張日数を記入し，その日数は</t>
  </si>
  <si>
    <t>　　出張等の日数の計（Ｆ欄）には含まないものとする。</t>
  </si>
  <si>
    <t>　２　「規則に定める日数」とは，規則第６条に規定する15日（再任用短時間勤務職員にあって</t>
  </si>
  <si>
    <t>　　は同条の規定により算出した日数）をいう。</t>
  </si>
  <si>
    <t>　３　欠勤は「勤務しなかった日」に算入する。</t>
  </si>
  <si>
    <t>建築系</t>
    <rPh sb="0" eb="2">
      <t>ケンチク</t>
    </rPh>
    <rPh sb="2" eb="3">
      <t>ケイ</t>
    </rPh>
    <phoneticPr fontId="2"/>
  </si>
  <si>
    <t>教諭</t>
    <rPh sb="0" eb="2">
      <t>キョウユ</t>
    </rPh>
    <phoneticPr fontId="2"/>
  </si>
  <si>
    <t>高二（工）</t>
    <rPh sb="0" eb="2">
      <t>コウニ</t>
    </rPh>
    <rPh sb="3" eb="4">
      <t>タクミ</t>
    </rPh>
    <phoneticPr fontId="2"/>
  </si>
  <si>
    <t>決裁区分</t>
    <rPh sb="0" eb="2">
      <t>ケッサイ</t>
    </rPh>
    <rPh sb="2" eb="4">
      <t>クブン</t>
    </rPh>
    <phoneticPr fontId="11"/>
  </si>
  <si>
    <t>取扱区分</t>
    <rPh sb="0" eb="1">
      <t>ト</t>
    </rPh>
    <rPh sb="1" eb="2">
      <t>アツカ</t>
    </rPh>
    <rPh sb="2" eb="4">
      <t>クブン</t>
    </rPh>
    <phoneticPr fontId="11"/>
  </si>
  <si>
    <t>丙</t>
    <rPh sb="0" eb="1">
      <t>ヘイ</t>
    </rPh>
    <phoneticPr fontId="11"/>
  </si>
  <si>
    <t>分類記号</t>
    <rPh sb="0" eb="2">
      <t>ブンルイ</t>
    </rPh>
    <rPh sb="2" eb="4">
      <t>キゴウ</t>
    </rPh>
    <phoneticPr fontId="11"/>
  </si>
  <si>
    <t>保存期間</t>
    <rPh sb="0" eb="2">
      <t>ホゾン</t>
    </rPh>
    <rPh sb="2" eb="4">
      <t>キカン</t>
    </rPh>
    <phoneticPr fontId="11"/>
  </si>
  <si>
    <t>起　案</t>
    <rPh sb="0" eb="1">
      <t>オコシ</t>
    </rPh>
    <rPh sb="2" eb="3">
      <t>アン</t>
    </rPh>
    <phoneticPr fontId="11"/>
  </si>
  <si>
    <t>令和</t>
    <rPh sb="0" eb="2">
      <t>レイワ</t>
    </rPh>
    <phoneticPr fontId="11"/>
  </si>
  <si>
    <t>年</t>
    <rPh sb="0" eb="1">
      <t>ネン</t>
    </rPh>
    <phoneticPr fontId="11"/>
  </si>
  <si>
    <t>月</t>
    <rPh sb="0" eb="1">
      <t>ガツ</t>
    </rPh>
    <phoneticPr fontId="11"/>
  </si>
  <si>
    <t>日</t>
    <rPh sb="0" eb="1">
      <t>ニチ</t>
    </rPh>
    <phoneticPr fontId="11"/>
  </si>
  <si>
    <t>決　裁　日　付　印</t>
    <rPh sb="0" eb="1">
      <t>ケツ</t>
    </rPh>
    <rPh sb="2" eb="3">
      <t>サイ</t>
    </rPh>
    <rPh sb="4" eb="5">
      <t>ヒ</t>
    </rPh>
    <rPh sb="6" eb="7">
      <t>ヅケ</t>
    </rPh>
    <rPh sb="8" eb="9">
      <t>イン</t>
    </rPh>
    <phoneticPr fontId="11"/>
  </si>
  <si>
    <t>浄　書</t>
    <rPh sb="0" eb="1">
      <t>ジョウ</t>
    </rPh>
    <rPh sb="2" eb="3">
      <t>ショ</t>
    </rPh>
    <phoneticPr fontId="11"/>
  </si>
  <si>
    <t>係</t>
    <rPh sb="0" eb="1">
      <t>ガカリ</t>
    </rPh>
    <phoneticPr fontId="11"/>
  </si>
  <si>
    <t>起案者</t>
    <rPh sb="0" eb="3">
      <t>キアンシャ</t>
    </rPh>
    <phoneticPr fontId="11"/>
  </si>
  <si>
    <t>事務主事</t>
    <rPh sb="0" eb="2">
      <t>ジム</t>
    </rPh>
    <rPh sb="2" eb="4">
      <t>シュジ</t>
    </rPh>
    <phoneticPr fontId="11"/>
  </si>
  <si>
    <t>校　合</t>
    <rPh sb="0" eb="1">
      <t>コウ</t>
    </rPh>
    <rPh sb="2" eb="3">
      <t>ゴウ</t>
    </rPh>
    <phoneticPr fontId="11"/>
  </si>
  <si>
    <t>電話内線</t>
    <rPh sb="0" eb="2">
      <t>デンワ</t>
    </rPh>
    <rPh sb="2" eb="4">
      <t>ナイセン</t>
    </rPh>
    <phoneticPr fontId="11"/>
  </si>
  <si>
    <t>処理期限</t>
    <rPh sb="0" eb="2">
      <t>ショリ</t>
    </rPh>
    <rPh sb="2" eb="4">
      <t>キゲン</t>
    </rPh>
    <phoneticPr fontId="11"/>
  </si>
  <si>
    <t>公　印　取　扱　主　任</t>
    <rPh sb="0" eb="1">
      <t>コウ</t>
    </rPh>
    <rPh sb="2" eb="3">
      <t>イン</t>
    </rPh>
    <rPh sb="4" eb="5">
      <t>ト</t>
    </rPh>
    <rPh sb="6" eb="7">
      <t>アツカ</t>
    </rPh>
    <rPh sb="8" eb="9">
      <t>シュ</t>
    </rPh>
    <rPh sb="10" eb="11">
      <t>ニン</t>
    </rPh>
    <phoneticPr fontId="11"/>
  </si>
  <si>
    <t>公示・公告</t>
    <rPh sb="0" eb="2">
      <t>コウジ</t>
    </rPh>
    <rPh sb="3" eb="5">
      <t>コウコク</t>
    </rPh>
    <phoneticPr fontId="11"/>
  </si>
  <si>
    <t>例文承認</t>
    <rPh sb="0" eb="2">
      <t>レイブン</t>
    </rPh>
    <rPh sb="2" eb="4">
      <t>ショウニン</t>
    </rPh>
    <phoneticPr fontId="11"/>
  </si>
  <si>
    <t>校長</t>
    <rPh sb="0" eb="2">
      <t>コウチョウ</t>
    </rPh>
    <phoneticPr fontId="11"/>
  </si>
  <si>
    <t>教頭</t>
    <rPh sb="0" eb="2">
      <t>キョウトウ</t>
    </rPh>
    <phoneticPr fontId="11"/>
  </si>
  <si>
    <t>事務長</t>
    <rPh sb="0" eb="3">
      <t>ジムチョウ</t>
    </rPh>
    <phoneticPr fontId="11"/>
  </si>
  <si>
    <t>係</t>
    <rPh sb="0" eb="1">
      <t>カカリ</t>
    </rPh>
    <phoneticPr fontId="11"/>
  </si>
  <si>
    <t>　このことについて，鹿児島県学校職員の給与に関する条例第８条に規定する産業教育手当</t>
    <rPh sb="10" eb="13">
      <t>カゴシマ</t>
    </rPh>
    <rPh sb="13" eb="14">
      <t>ケン</t>
    </rPh>
    <rPh sb="14" eb="16">
      <t>ガッコウ</t>
    </rPh>
    <rPh sb="16" eb="18">
      <t>ショクイン</t>
    </rPh>
    <rPh sb="19" eb="21">
      <t>キュウヨ</t>
    </rPh>
    <rPh sb="22" eb="23">
      <t>カン</t>
    </rPh>
    <rPh sb="25" eb="27">
      <t>ジョウレイ</t>
    </rPh>
    <rPh sb="27" eb="28">
      <t>ダイ</t>
    </rPh>
    <rPh sb="29" eb="30">
      <t>ジョウ</t>
    </rPh>
    <rPh sb="31" eb="33">
      <t>キテイ</t>
    </rPh>
    <rPh sb="35" eb="37">
      <t>サンギョウ</t>
    </rPh>
    <rPh sb="37" eb="39">
      <t>キョウイク</t>
    </rPh>
    <rPh sb="39" eb="41">
      <t>テアテ</t>
    </rPh>
    <phoneticPr fontId="11"/>
  </si>
  <si>
    <t>について，別紙「産業教育手当受給者調書」の職員が産業教育手当の支給に関する規則の</t>
    <rPh sb="5" eb="7">
      <t>ベッシ</t>
    </rPh>
    <rPh sb="8" eb="10">
      <t>サンギョウ</t>
    </rPh>
    <rPh sb="10" eb="12">
      <t>キョウイク</t>
    </rPh>
    <rPh sb="12" eb="14">
      <t>テアテ</t>
    </rPh>
    <rPh sb="14" eb="17">
      <t>ジュキュウシャ</t>
    </rPh>
    <rPh sb="17" eb="19">
      <t>チョウショ</t>
    </rPh>
    <rPh sb="21" eb="23">
      <t>ショクイン</t>
    </rPh>
    <rPh sb="24" eb="26">
      <t>サンギョウ</t>
    </rPh>
    <rPh sb="26" eb="28">
      <t>キョウイク</t>
    </rPh>
    <rPh sb="28" eb="30">
      <t>テアテ</t>
    </rPh>
    <rPh sb="31" eb="33">
      <t>シキュウ</t>
    </rPh>
    <rPh sb="34" eb="35">
      <t>カン</t>
    </rPh>
    <rPh sb="37" eb="39">
      <t>キソク</t>
    </rPh>
    <phoneticPr fontId="11"/>
  </si>
  <si>
    <t>第２条第１項第１号又は第２号に該当しますので，同規則第４条第１項及び鹿児島県教育委</t>
    <rPh sb="0" eb="1">
      <t>ダイ</t>
    </rPh>
    <rPh sb="2" eb="3">
      <t>ジョウ</t>
    </rPh>
    <rPh sb="3" eb="4">
      <t>ダイ</t>
    </rPh>
    <rPh sb="5" eb="6">
      <t>コウ</t>
    </rPh>
    <rPh sb="6" eb="7">
      <t>ダイ</t>
    </rPh>
    <rPh sb="8" eb="9">
      <t>ゴウ</t>
    </rPh>
    <rPh sb="9" eb="10">
      <t>マタ</t>
    </rPh>
    <rPh sb="11" eb="12">
      <t>ダイ</t>
    </rPh>
    <rPh sb="13" eb="14">
      <t>ゴウ</t>
    </rPh>
    <rPh sb="15" eb="17">
      <t>ガイトウ</t>
    </rPh>
    <rPh sb="23" eb="26">
      <t>ドウキソク</t>
    </rPh>
    <rPh sb="26" eb="27">
      <t>ダイ</t>
    </rPh>
    <rPh sb="28" eb="29">
      <t>ジョウ</t>
    </rPh>
    <rPh sb="29" eb="30">
      <t>ダイ</t>
    </rPh>
    <rPh sb="31" eb="32">
      <t>コウ</t>
    </rPh>
    <rPh sb="32" eb="33">
      <t>オヨ</t>
    </rPh>
    <rPh sb="34" eb="38">
      <t>カゴシマケン</t>
    </rPh>
    <rPh sb="38" eb="40">
      <t>キョウイク</t>
    </rPh>
    <rPh sb="40" eb="41">
      <t>イ</t>
    </rPh>
    <phoneticPr fontId="11"/>
  </si>
  <si>
    <t>員会教育長事務委任規程第２条第３項により，受給者を決定してよろしいか伺います。</t>
    <rPh sb="0" eb="1">
      <t>イン</t>
    </rPh>
    <rPh sb="1" eb="2">
      <t>カイ</t>
    </rPh>
    <rPh sb="2" eb="5">
      <t>キョウイクチョウ</t>
    </rPh>
    <rPh sb="5" eb="7">
      <t>ジム</t>
    </rPh>
    <rPh sb="7" eb="9">
      <t>イニン</t>
    </rPh>
    <rPh sb="9" eb="11">
      <t>キテイ</t>
    </rPh>
    <rPh sb="11" eb="12">
      <t>ダイ</t>
    </rPh>
    <rPh sb="13" eb="14">
      <t>ジョウ</t>
    </rPh>
    <rPh sb="14" eb="15">
      <t>ダイ</t>
    </rPh>
    <rPh sb="16" eb="17">
      <t>コウ</t>
    </rPh>
    <rPh sb="21" eb="24">
      <t>ジュキュウシャ</t>
    </rPh>
    <rPh sb="25" eb="27">
      <t>ケッテイ</t>
    </rPh>
    <rPh sb="34" eb="35">
      <t>ウカガ</t>
    </rPh>
    <phoneticPr fontId="11"/>
  </si>
  <si>
    <t>※　鹿児島県立学校長の権限に属する事務の専決に関する規程第４条により事務長専決</t>
    <rPh sb="2" eb="5">
      <t>カゴシマ</t>
    </rPh>
    <rPh sb="5" eb="7">
      <t>ケンリツ</t>
    </rPh>
    <rPh sb="7" eb="10">
      <t>ガッコウチョウ</t>
    </rPh>
    <rPh sb="11" eb="13">
      <t>ケンゲン</t>
    </rPh>
    <rPh sb="14" eb="15">
      <t>ゾク</t>
    </rPh>
    <rPh sb="17" eb="19">
      <t>ジム</t>
    </rPh>
    <rPh sb="20" eb="22">
      <t>センケツ</t>
    </rPh>
    <rPh sb="23" eb="24">
      <t>カン</t>
    </rPh>
    <rPh sb="26" eb="28">
      <t>キテイ</t>
    </rPh>
    <rPh sb="28" eb="29">
      <t>ダイ</t>
    </rPh>
    <rPh sb="30" eb="31">
      <t>ジョウ</t>
    </rPh>
    <rPh sb="34" eb="37">
      <t>ジムチョウ</t>
    </rPh>
    <rPh sb="37" eb="39">
      <t>センケツ</t>
    </rPh>
    <phoneticPr fontId="11"/>
  </si>
  <si>
    <t>鹿　　児　　島　　県　　教　　育　　委　　員　　会</t>
    <rPh sb="0" eb="1">
      <t>シカ</t>
    </rPh>
    <rPh sb="3" eb="4">
      <t>ジ</t>
    </rPh>
    <rPh sb="6" eb="7">
      <t>シマ</t>
    </rPh>
    <rPh sb="9" eb="10">
      <t>ケン</t>
    </rPh>
    <rPh sb="12" eb="13">
      <t>キョウ</t>
    </rPh>
    <rPh sb="15" eb="16">
      <t>イク</t>
    </rPh>
    <rPh sb="18" eb="19">
      <t>イ</t>
    </rPh>
    <rPh sb="21" eb="22">
      <t>イン</t>
    </rPh>
    <rPh sb="24" eb="25">
      <t>カイ</t>
    </rPh>
    <phoneticPr fontId="11"/>
  </si>
  <si>
    <t>職員番号</t>
    <rPh sb="1" eb="2">
      <t>イン</t>
    </rPh>
    <phoneticPr fontId="11"/>
  </si>
  <si>
    <t>教科</t>
    <rPh sb="0" eb="2">
      <t>キョウカ</t>
    </rPh>
    <phoneticPr fontId="2"/>
  </si>
  <si>
    <t>職員名</t>
  </si>
  <si>
    <t>給料</t>
    <rPh sb="0" eb="2">
      <t>キュウリョウ</t>
    </rPh>
    <phoneticPr fontId="2"/>
  </si>
  <si>
    <t>給料の月額</t>
    <rPh sb="0" eb="2">
      <t>キュウリョウ</t>
    </rPh>
    <rPh sb="3" eb="5">
      <t>ゲツガク</t>
    </rPh>
    <phoneticPr fontId="2"/>
  </si>
  <si>
    <t>免許状</t>
    <rPh sb="0" eb="3">
      <t>メンキョジョウ</t>
    </rPh>
    <phoneticPr fontId="2"/>
  </si>
  <si>
    <t>級</t>
    <rPh sb="0" eb="1">
      <t>キュウ</t>
    </rPh>
    <phoneticPr fontId="11"/>
  </si>
  <si>
    <t>号</t>
    <rPh sb="0" eb="1">
      <t>ゴウ</t>
    </rPh>
    <phoneticPr fontId="2"/>
  </si>
  <si>
    <t>Ｍ</t>
  </si>
  <si>
    <t>講師</t>
    <rPh sb="0" eb="2">
      <t>コウシ</t>
    </rPh>
    <phoneticPr fontId="2"/>
  </si>
  <si>
    <t>高一（工）</t>
    <rPh sb="0" eb="1">
      <t>コウ</t>
    </rPh>
    <rPh sb="1" eb="2">
      <t>1</t>
    </rPh>
    <rPh sb="3" eb="4">
      <t>コウ</t>
    </rPh>
    <phoneticPr fontId="2"/>
  </si>
  <si>
    <t>再</t>
    <rPh sb="0" eb="1">
      <t>サイ</t>
    </rPh>
    <phoneticPr fontId="2"/>
  </si>
  <si>
    <t>高一（工実）</t>
    <rPh sb="4" eb="5">
      <t>ミ</t>
    </rPh>
    <phoneticPr fontId="2"/>
  </si>
  <si>
    <t>高一（工）</t>
    <rPh sb="0" eb="2">
      <t>コウイチ</t>
    </rPh>
    <rPh sb="3" eb="4">
      <t>タクミ</t>
    </rPh>
    <phoneticPr fontId="2"/>
  </si>
  <si>
    <t>Ｅ</t>
  </si>
  <si>
    <t>高一（工）</t>
    <rPh sb="0" eb="2">
      <t>コウイチ</t>
    </rPh>
    <rPh sb="3" eb="4">
      <t>コウ</t>
    </rPh>
    <phoneticPr fontId="2"/>
  </si>
  <si>
    <t>高専（工）</t>
    <rPh sb="0" eb="2">
      <t>コウセン</t>
    </rPh>
    <rPh sb="3" eb="4">
      <t>コウ</t>
    </rPh>
    <phoneticPr fontId="2"/>
  </si>
  <si>
    <t>高一（工）</t>
    <rPh sb="0" eb="1">
      <t>コウ</t>
    </rPh>
    <rPh sb="1" eb="2">
      <t>イチ</t>
    </rPh>
    <rPh sb="3" eb="4">
      <t>コウ</t>
    </rPh>
    <phoneticPr fontId="2"/>
  </si>
  <si>
    <t>実習助手（実習教師）</t>
    <rPh sb="0" eb="2">
      <t>ジッシュウ</t>
    </rPh>
    <rPh sb="2" eb="4">
      <t>ジョシュ</t>
    </rPh>
    <rPh sb="5" eb="7">
      <t>ジッシュウ</t>
    </rPh>
    <rPh sb="7" eb="9">
      <t>キョウシ</t>
    </rPh>
    <phoneticPr fontId="2"/>
  </si>
  <si>
    <t>Ｓ</t>
  </si>
  <si>
    <t>Ｋ</t>
  </si>
  <si>
    <t>Ｋ</t>
  </si>
  <si>
    <t>Ａ</t>
  </si>
  <si>
    <t>Ｃ</t>
  </si>
  <si>
    <t xml:space="preserve"> 　 　 　 　</t>
  </si>
  <si>
    <t>ＩＮ</t>
  </si>
  <si>
    <t>電子機械系</t>
    <rPh sb="0" eb="2">
      <t>デンシ</t>
    </rPh>
    <rPh sb="2" eb="5">
      <t>キカイケイ</t>
    </rPh>
    <phoneticPr fontId="2"/>
  </si>
  <si>
    <t>電気技術系</t>
    <rPh sb="0" eb="2">
      <t>デンキ</t>
    </rPh>
    <rPh sb="2" eb="5">
      <t>ギジュツケイ</t>
    </rPh>
    <phoneticPr fontId="2"/>
  </si>
  <si>
    <t>情報技術系</t>
    <rPh sb="0" eb="2">
      <t>ジョウホウ</t>
    </rPh>
    <rPh sb="2" eb="5">
      <t>ギジュツケイ</t>
    </rPh>
    <phoneticPr fontId="2"/>
  </si>
  <si>
    <t>工業化学系</t>
    <rPh sb="0" eb="2">
      <t>コウギョウ</t>
    </rPh>
    <rPh sb="2" eb="5">
      <t>カガクケイ</t>
    </rPh>
    <phoneticPr fontId="2"/>
  </si>
  <si>
    <t>建設技術系</t>
    <rPh sb="0" eb="2">
      <t>ケンセツ</t>
    </rPh>
    <rPh sb="2" eb="5">
      <t>ギジュツケイ</t>
    </rPh>
    <phoneticPr fontId="2"/>
  </si>
  <si>
    <t>系検索</t>
    <rPh sb="0" eb="1">
      <t>ケイ</t>
    </rPh>
    <rPh sb="1" eb="3">
      <t>ケンサク</t>
    </rPh>
    <phoneticPr fontId="2"/>
  </si>
  <si>
    <t>検索結果</t>
    <rPh sb="0" eb="2">
      <t>ケンサク</t>
    </rPh>
    <rPh sb="2" eb="4">
      <t>ケッカ</t>
    </rPh>
    <phoneticPr fontId="2"/>
  </si>
  <si>
    <t>系人数</t>
    <rPh sb="0" eb="1">
      <t>ケイ</t>
    </rPh>
    <rPh sb="1" eb="3">
      <t>ニンズウ</t>
    </rPh>
    <phoneticPr fontId="2"/>
  </si>
  <si>
    <t>検索値</t>
    <rPh sb="0" eb="2">
      <t>ケンサク</t>
    </rPh>
    <rPh sb="2" eb="3">
      <t>アタイ</t>
    </rPh>
    <phoneticPr fontId="2"/>
  </si>
  <si>
    <t>実習助手（実習教師）</t>
  </si>
  <si>
    <t>～</t>
  </si>
  <si>
    <t>ｲﾝﾃﾘｱ系</t>
    <rPh sb="5" eb="6">
      <t>ケイ</t>
    </rPh>
    <phoneticPr fontId="2"/>
  </si>
  <si>
    <t>検索用</t>
    <rPh sb="0" eb="3">
      <t>ケンサクヨウ</t>
    </rPh>
    <phoneticPr fontId="2"/>
  </si>
  <si>
    <t>印刷開始</t>
    <rPh sb="0" eb="2">
      <t>インサツ</t>
    </rPh>
    <rPh sb="2" eb="4">
      <t>カイシ</t>
    </rPh>
    <phoneticPr fontId="2"/>
  </si>
  <si>
    <t>印刷終了</t>
    <rPh sb="0" eb="2">
      <t>インサツ</t>
    </rPh>
    <rPh sb="2" eb="4">
      <t>シュウリョウ</t>
    </rPh>
    <phoneticPr fontId="2"/>
  </si>
  <si>
    <t>～</t>
  </si>
  <si>
    <t>産 業 教 育 手 当 受 給 者 調 書</t>
    <rPh sb="0" eb="1">
      <t>サン</t>
    </rPh>
    <rPh sb="2" eb="3">
      <t>ギョウ</t>
    </rPh>
    <rPh sb="4" eb="5">
      <t>キョウ</t>
    </rPh>
    <rPh sb="6" eb="7">
      <t>イク</t>
    </rPh>
    <rPh sb="8" eb="9">
      <t>テ</t>
    </rPh>
    <rPh sb="10" eb="11">
      <t>トウ</t>
    </rPh>
    <rPh sb="12" eb="13">
      <t>ウケ</t>
    </rPh>
    <rPh sb="14" eb="15">
      <t>キュウ</t>
    </rPh>
    <rPh sb="16" eb="17">
      <t>シャ</t>
    </rPh>
    <rPh sb="18" eb="19">
      <t>チョウ</t>
    </rPh>
    <rPh sb="20" eb="21">
      <t>ショ</t>
    </rPh>
    <phoneticPr fontId="2"/>
  </si>
  <si>
    <t>Ｍ</t>
  </si>
  <si>
    <t>Ｓ</t>
  </si>
  <si>
    <t>Ａ</t>
  </si>
  <si>
    <t>高一（工）</t>
  </si>
  <si>
    <t>高二（工），高専（工）</t>
    <rPh sb="0" eb="2">
      <t>コウニ</t>
    </rPh>
    <rPh sb="3" eb="4">
      <t>タクミ</t>
    </rPh>
    <rPh sb="6" eb="8">
      <t>コウセン</t>
    </rPh>
    <rPh sb="9" eb="10">
      <t>タクミ</t>
    </rPh>
    <phoneticPr fontId="2"/>
  </si>
  <si>
    <t>高一（工）</t>
  </si>
  <si>
    <t>校長</t>
    <rPh sb="0" eb="2">
      <t>コウチョウ</t>
    </rPh>
    <phoneticPr fontId="2"/>
  </si>
  <si>
    <t>Ｍ</t>
  </si>
  <si>
    <t>教諭</t>
    <rPh sb="0" eb="2">
      <t>キョウユ</t>
    </rPh>
    <phoneticPr fontId="2"/>
  </si>
  <si>
    <t>科・系情報</t>
  </si>
  <si>
    <t>印刷
開始</t>
    <rPh sb="0" eb="2">
      <t>インサツ</t>
    </rPh>
    <rPh sb="3" eb="5">
      <t>カイシ</t>
    </rPh>
    <phoneticPr fontId="2"/>
  </si>
  <si>
    <t>印刷
終了</t>
    <rPh sb="0" eb="2">
      <t>インサツ</t>
    </rPh>
    <rPh sb="3" eb="5">
      <t>シュウリョウ</t>
    </rPh>
    <phoneticPr fontId="2"/>
  </si>
  <si>
    <t>整理
番号</t>
    <rPh sb="0" eb="2">
      <t>セイリ</t>
    </rPh>
    <rPh sb="3" eb="5">
      <t>バンゴウ</t>
    </rPh>
    <phoneticPr fontId="2"/>
  </si>
  <si>
    <t>↑</t>
  </si>
  <si>
    <t>科・系の略称を入力</t>
    <rPh sb="0" eb="1">
      <t>カ</t>
    </rPh>
    <rPh sb="2" eb="3">
      <t>ケイ</t>
    </rPh>
    <rPh sb="4" eb="6">
      <t>リャクショウ</t>
    </rPh>
    <rPh sb="7" eb="9">
      <t>ニュウリョク</t>
    </rPh>
    <phoneticPr fontId="2"/>
  </si>
  <si>
    <t>科・系の正式名称を入力</t>
    <rPh sb="0" eb="1">
      <t>カ</t>
    </rPh>
    <rPh sb="2" eb="3">
      <t>ケイ</t>
    </rPh>
    <rPh sb="4" eb="6">
      <t>セイシキ</t>
    </rPh>
    <rPh sb="6" eb="8">
      <t>メイショウ</t>
    </rPh>
    <rPh sb="9" eb="11">
      <t>ニュウリョク</t>
    </rPh>
    <phoneticPr fontId="2"/>
  </si>
  <si>
    <t>略称</t>
    <rPh sb="0" eb="2">
      <t>リャクショウ</t>
    </rPh>
    <phoneticPr fontId="2"/>
  </si>
  <si>
    <t>正式名称</t>
    <rPh sb="0" eb="2">
      <t>セイシキ</t>
    </rPh>
    <rPh sb="2" eb="4">
      <t>メイショウ</t>
    </rPh>
    <phoneticPr fontId="2"/>
  </si>
  <si>
    <t>番号</t>
    <rPh sb="0" eb="2">
      <t>バンゴウ</t>
    </rPh>
    <phoneticPr fontId="2"/>
  </si>
  <si>
    <t>鹿児島　太郎</t>
    <rPh sb="0" eb="3">
      <t>カゴシマ</t>
    </rPh>
    <rPh sb="4" eb="6">
      <t>タロウ</t>
    </rPh>
    <phoneticPr fontId="2"/>
  </si>
  <si>
    <t>桜島　次郎</t>
    <rPh sb="0" eb="2">
      <t>サクラジマ</t>
    </rPh>
    <rPh sb="3" eb="5">
      <t>ジロウ</t>
    </rPh>
    <phoneticPr fontId="11"/>
  </si>
  <si>
    <t>鹿屋　一朗</t>
    <rPh sb="0" eb="2">
      <t>カノヤ</t>
    </rPh>
    <rPh sb="3" eb="5">
      <t>イチロウ</t>
    </rPh>
    <phoneticPr fontId="2"/>
  </si>
  <si>
    <t>日置　花子</t>
    <rPh sb="0" eb="2">
      <t>ヒオキ</t>
    </rPh>
    <rPh sb="3" eb="5">
      <t>ハナコ</t>
    </rPh>
    <phoneticPr fontId="2"/>
  </si>
  <si>
    <t>姶良　愛</t>
    <rPh sb="0" eb="2">
      <t>アイラ</t>
    </rPh>
    <rPh sb="3" eb="4">
      <t>アイ</t>
    </rPh>
    <phoneticPr fontId="2"/>
  </si>
  <si>
    <t>あいう</t>
  </si>
  <si>
    <t>えおか</t>
  </si>
  <si>
    <t>きくけ</t>
  </si>
  <si>
    <t>こさし</t>
  </si>
  <si>
    <t>すせそ</t>
  </si>
  <si>
    <t>たちつ</t>
  </si>
  <si>
    <t>てとな</t>
  </si>
  <si>
    <t>にぬね</t>
  </si>
  <si>
    <t>のはひ</t>
  </si>
  <si>
    <t>ふへほ</t>
  </si>
  <si>
    <t>まみむ</t>
  </si>
  <si>
    <t>めもや</t>
  </si>
  <si>
    <t>ゆよら</t>
  </si>
  <si>
    <t>りるれ</t>
  </si>
  <si>
    <t>ろわを</t>
  </si>
  <si>
    <t>んんん</t>
  </si>
  <si>
    <t>ＡＡＡ</t>
  </si>
  <si>
    <t>○○　○○</t>
  </si>
  <si>
    <t>○○高校</t>
    <rPh sb="2" eb="4">
      <t>コウコウ</t>
    </rPh>
    <phoneticPr fontId="2"/>
  </si>
  <si>
    <t>令和○年度産業教育手当受給者の決定について（伺い）</t>
    <rPh sb="0" eb="2">
      <t>レイワ</t>
    </rPh>
    <rPh sb="3" eb="5">
      <t>ネンド</t>
    </rPh>
    <rPh sb="5" eb="7">
      <t>サンギョウ</t>
    </rPh>
    <rPh sb="7" eb="9">
      <t>キョウイク</t>
    </rPh>
    <rPh sb="9" eb="11">
      <t>テアテ</t>
    </rPh>
    <rPh sb="11" eb="14">
      <t>ジュキュウシャ</t>
    </rPh>
    <rPh sb="15" eb="17">
      <t>ケッテイ</t>
    </rPh>
    <rPh sb="22" eb="23">
      <t>ウカガ</t>
    </rPh>
    <phoneticPr fontId="11"/>
  </si>
  <si>
    <t>○○高等学校</t>
    <rPh sb="2" eb="4">
      <t>コウトウ</t>
    </rPh>
    <rPh sb="4" eb="6">
      <t>ガッコウ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</si>
</sst>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9">
    <font>
      <sz val="11"/>
      <color theme="1"/>
      <name val="Calibri"/>
      <family val="2"/>
      <scheme val="minor"/>
    </font>
    <font>
      <sz val="10"/>
      <name val="Arial"/>
      <family val="2"/>
    </font>
    <font>
      <sz val="6"/>
      <name val="Calibri"/>
      <family val="2"/>
      <scheme val="minor"/>
    </font>
    <font>
      <sz val="11"/>
      <color theme="1"/>
      <name val="ＭＳ 明朝"/>
      <family val="1"/>
    </font>
    <font>
      <sz val="12"/>
      <color theme="1"/>
      <name val="ＭＳ 明朝"/>
      <family val="1"/>
    </font>
    <font>
      <sz val="14"/>
      <color theme="1"/>
      <name val="ＭＳ 明朝"/>
      <family val="1"/>
    </font>
    <font>
      <sz val="16"/>
      <color theme="1"/>
      <name val="ＭＳ 明朝"/>
      <family val="1"/>
    </font>
    <font>
      <sz val="9"/>
      <color theme="1"/>
      <name val="ＭＳ 明朝"/>
      <family val="1"/>
    </font>
    <font>
      <sz val="11"/>
      <name val="ＭＳ Ｐゴシック"/>
      <family val="3"/>
    </font>
    <font>
      <sz val="11"/>
      <name val="ＭＳ 明朝"/>
      <family val="1"/>
    </font>
    <font>
      <sz val="10.5"/>
      <name val="ＭＳ 明朝"/>
      <family val="1"/>
    </font>
    <font>
      <sz val="6"/>
      <name val="ＭＳ Ｐゴシック"/>
      <family val="3"/>
    </font>
    <font>
      <sz val="10"/>
      <name val="ＭＳ Ｐゴシック"/>
      <family val="3"/>
    </font>
    <font>
      <sz val="10"/>
      <color theme="1"/>
      <name val="Calibri"/>
      <family val="2"/>
      <scheme val="minor"/>
    </font>
    <font>
      <sz val="11"/>
      <color rgb="FF000000"/>
      <name val="ＭＳ Ｐゴシック"/>
      <family val="3"/>
    </font>
    <font>
      <sz val="8"/>
      <color rgb="FF000000"/>
      <name val="ＭＳ Ｐゴシック"/>
      <family val="3"/>
    </font>
    <font>
      <sz val="10"/>
      <color theme="1"/>
      <name val="ＭＳ 明朝"/>
      <family val="1"/>
    </font>
    <font>
      <b/>
      <sz val="9"/>
      <name val="MS P ゴシック"/>
      <family val="3"/>
    </font>
    <font>
      <b/>
      <sz val="8"/>
      <name val="Calibri"/>
      <family val="2"/>
    </font>
  </fonts>
  <fills count="3">
    <fill>
      <patternFill/>
    </fill>
    <fill>
      <patternFill patternType="gray125"/>
    </fill>
    <fill>
      <patternFill patternType="solid">
        <fgColor rgb="FFFFFF00"/>
        <bgColor indexed="64"/>
      </patternFill>
    </fill>
  </fills>
  <borders count="58">
    <border>
      <left/>
      <right/>
      <top/>
      <bottom/>
      <diagonal/>
    </border>
    <border>
      <left style="thin"/>
      <right style="thin"/>
      <top/>
      <bottom/>
    </border>
    <border>
      <left style="thin"/>
      <right style="thin"/>
      <top style="thin"/>
      <bottom style="thin"/>
    </border>
    <border>
      <left style="medium"/>
      <right style="thin"/>
      <top style="medium"/>
      <bottom style="thin"/>
    </border>
    <border>
      <left style="medium"/>
      <right style="thin"/>
      <top/>
      <bottom/>
    </border>
    <border>
      <left style="medium"/>
      <right style="thin"/>
      <top/>
      <bottom style="thin"/>
    </border>
    <border>
      <left style="thin"/>
      <right style="medium"/>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right style="thin"/>
      <top style="thin"/>
      <bottom style="thin"/>
    </border>
    <border>
      <left style="thin"/>
      <right style="double"/>
      <top style="thin"/>
      <bottom style="thin"/>
    </border>
    <border>
      <left style="medium"/>
      <right style="thin"/>
      <top style="thin"/>
      <bottom style="thin"/>
    </border>
    <border>
      <left/>
      <right style="medium"/>
      <top style="thin"/>
      <bottom style="thin"/>
    </border>
    <border>
      <left style="medium"/>
      <right style="thin"/>
      <top style="thin"/>
      <bottom/>
    </border>
    <border>
      <left/>
      <right/>
      <top style="medium"/>
      <bottom style="thin"/>
    </border>
    <border>
      <left/>
      <right style="thin"/>
      <top style="medium"/>
      <bottom style="thin"/>
    </border>
    <border>
      <left/>
      <right/>
      <top style="thin"/>
      <bottom/>
    </border>
    <border>
      <left/>
      <right style="thin"/>
      <top style="thin"/>
      <bottom/>
    </border>
    <border>
      <left/>
      <right style="thin"/>
      <top/>
      <bottom/>
    </border>
    <border>
      <left style="medium"/>
      <right/>
      <top/>
      <bottom style="thin"/>
    </border>
    <border>
      <left style="medium"/>
      <right/>
      <top style="thin"/>
      <bottom style="thin"/>
    </border>
    <border>
      <left style="medium"/>
      <right/>
      <top style="thin"/>
      <bottom/>
    </border>
    <border>
      <left/>
      <right style="medium"/>
      <top style="thin"/>
      <bottom/>
    </border>
    <border>
      <left style="medium"/>
      <right/>
      <top/>
      <bottom/>
    </border>
    <border>
      <left/>
      <right style="medium"/>
      <top/>
      <bottom/>
    </border>
    <border>
      <left style="thin"/>
      <right style="thin"/>
      <top style="thin"/>
      <bottom style="medium"/>
    </border>
    <border>
      <left style="thin"/>
      <right/>
      <top/>
      <bottom style="thin"/>
    </border>
    <border>
      <left/>
      <right/>
      <top/>
      <bottom style="thin"/>
    </border>
    <border>
      <left/>
      <right style="thin"/>
      <top/>
      <bottom style="thin"/>
    </border>
    <border>
      <left style="thin"/>
      <right style="double"/>
      <top/>
      <bottom style="thin"/>
    </border>
    <border>
      <left style="double"/>
      <right style="thin"/>
      <top style="thin"/>
      <bottom style="thin"/>
    </border>
    <border>
      <left style="medium"/>
      <right/>
      <top style="medium"/>
      <bottom style="thin"/>
    </border>
    <border>
      <left/>
      <right style="medium"/>
      <top style="medium"/>
      <bottom style="thin"/>
    </border>
    <border>
      <left style="thin"/>
      <right/>
      <top style="medium"/>
      <bottom style="thin"/>
    </border>
    <border>
      <left style="thin"/>
      <right/>
      <top style="thin"/>
      <bottom style="medium"/>
    </border>
    <border>
      <left/>
      <right/>
      <top style="thin"/>
      <bottom style="medium"/>
    </border>
    <border>
      <left/>
      <right style="medium"/>
      <top style="thin"/>
      <bottom style="medium"/>
    </border>
    <border>
      <left style="thin"/>
      <right style="thin"/>
      <top style="medium"/>
      <bottom/>
    </border>
    <border>
      <left style="thin"/>
      <right/>
      <top style="medium"/>
      <bottom/>
    </border>
    <border>
      <left/>
      <right/>
      <top style="medium"/>
      <bottom/>
    </border>
    <border>
      <left/>
      <right style="medium"/>
      <top style="medium"/>
      <bottom/>
    </border>
    <border>
      <left style="thin"/>
      <right/>
      <top/>
      <bottom/>
    </border>
    <border>
      <left/>
      <right style="medium"/>
      <top/>
      <bottom style="thin"/>
    </border>
    <border>
      <left style="thin"/>
      <right/>
      <top style="thin"/>
      <bottom/>
    </border>
    <border>
      <left style="medium"/>
      <right/>
      <top style="dotted"/>
      <bottom/>
    </border>
    <border>
      <left/>
      <right/>
      <top style="dotted"/>
      <bottom/>
    </border>
    <border>
      <left/>
      <right style="medium"/>
      <top style="dotted"/>
      <bottom/>
    </border>
    <border>
      <left style="medium"/>
      <right/>
      <top style="thin"/>
      <bottom style="dotted"/>
    </border>
    <border>
      <left/>
      <right/>
      <top style="thin"/>
      <bottom style="dotted"/>
    </border>
    <border>
      <left/>
      <right style="medium"/>
      <top style="thin"/>
      <bottom style="dotted"/>
    </border>
    <border>
      <left style="medium"/>
      <right/>
      <top/>
      <bottom style="medium"/>
    </border>
    <border>
      <left/>
      <right/>
      <top/>
      <bottom style="medium"/>
    </border>
    <border>
      <left/>
      <right style="medium"/>
      <top/>
      <bottom style="medium"/>
    </border>
    <border>
      <left style="thin"/>
      <right style="thin"/>
      <top style="medium"/>
      <bottom style="thin"/>
    </border>
    <border>
      <left style="thin"/>
      <right style="medium"/>
      <top style="medium"/>
      <bottom style="thin"/>
    </border>
    <border>
      <left style="thin"/>
      <right style="double"/>
      <top style="thin"/>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8" fillId="0" borderId="0">
      <alignment vertical="center"/>
      <protection/>
    </xf>
  </cellStyleXfs>
  <cellXfs count="225">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6"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1" xfId="0" applyFont="1" applyBorder="1" applyAlignment="1">
      <alignment horizontal="center" vertical="center"/>
    </xf>
    <xf numFmtId="0" fontId="3" fillId="0" borderId="10"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horizontal="center" vertical="center"/>
    </xf>
    <xf numFmtId="0" fontId="5" fillId="0" borderId="11" xfId="0" applyFont="1" applyBorder="1" applyAlignment="1">
      <alignment horizontal="center" vertical="center"/>
    </xf>
    <xf numFmtId="0" fontId="3" fillId="0" borderId="12" xfId="0" applyFont="1" applyBorder="1" applyAlignment="1">
      <alignment vertical="center"/>
    </xf>
    <xf numFmtId="0" fontId="3" fillId="0" borderId="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8" xfId="0" applyFont="1" applyFill="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9" fillId="0" borderId="0" xfId="21" applyFont="1" applyAlignment="1">
      <alignment vertical="center"/>
      <protection/>
    </xf>
    <xf numFmtId="0" fontId="10" fillId="0" borderId="0" xfId="21" applyFont="1" applyAlignment="1">
      <alignment vertical="center"/>
      <protection/>
    </xf>
    <xf numFmtId="0" fontId="10" fillId="0" borderId="3" xfId="21" applyFont="1" applyBorder="1" applyAlignment="1">
      <alignment horizontal="center" vertical="center"/>
      <protection/>
    </xf>
    <xf numFmtId="0" fontId="10" fillId="0" borderId="13" xfId="21" applyFont="1" applyBorder="1" applyAlignment="1">
      <alignment horizontal="center" vertical="center"/>
      <protection/>
    </xf>
    <xf numFmtId="0" fontId="10" fillId="0" borderId="7" xfId="21" applyFont="1" applyBorder="1" applyAlignment="1">
      <alignment horizontal="center" vertical="center"/>
      <protection/>
    </xf>
    <xf numFmtId="0" fontId="10" fillId="0" borderId="2" xfId="21" applyFont="1" applyBorder="1" applyAlignment="1">
      <alignment horizontal="center" vertical="center"/>
      <protection/>
    </xf>
    <xf numFmtId="0" fontId="10" fillId="0" borderId="14" xfId="21" applyFont="1" applyBorder="1" applyAlignment="1">
      <alignment horizontal="center" vertical="center"/>
      <protection/>
    </xf>
    <xf numFmtId="0" fontId="10" fillId="0" borderId="15" xfId="21" applyFont="1" applyBorder="1" applyAlignment="1">
      <alignment horizontal="center" vertical="center"/>
      <protection/>
    </xf>
    <xf numFmtId="0" fontId="10" fillId="0" borderId="16" xfId="21" applyFont="1" applyBorder="1" applyAlignment="1">
      <alignment vertical="center"/>
      <protection/>
    </xf>
    <xf numFmtId="0" fontId="10" fillId="0" borderId="17" xfId="21" applyFont="1" applyBorder="1" applyAlignment="1">
      <alignment vertical="center"/>
      <protection/>
    </xf>
    <xf numFmtId="0" fontId="10" fillId="0" borderId="18" xfId="21" applyFont="1" applyBorder="1" applyAlignment="1">
      <alignment vertical="center"/>
      <protection/>
    </xf>
    <xf numFmtId="0" fontId="10" fillId="0" borderId="19" xfId="21" applyFont="1" applyBorder="1" applyAlignment="1">
      <alignment vertical="center"/>
      <protection/>
    </xf>
    <xf numFmtId="0" fontId="10" fillId="0" borderId="0" xfId="21" applyFont="1" applyBorder="1" applyAlignment="1">
      <alignment vertical="center"/>
      <protection/>
    </xf>
    <xf numFmtId="0" fontId="10" fillId="0" borderId="20" xfId="21" applyFont="1" applyBorder="1" applyAlignment="1">
      <alignment vertical="center"/>
      <protection/>
    </xf>
    <xf numFmtId="0" fontId="10" fillId="0" borderId="21" xfId="21" applyFont="1" applyBorder="1" applyAlignment="1">
      <alignment horizontal="center" vertical="center"/>
      <protection/>
    </xf>
    <xf numFmtId="0" fontId="10" fillId="0" borderId="22" xfId="21" applyFont="1" applyBorder="1" applyAlignment="1">
      <alignment horizontal="center" vertical="center"/>
      <protection/>
    </xf>
    <xf numFmtId="0" fontId="10" fillId="0" borderId="8" xfId="21" applyFont="1" applyBorder="1" applyAlignment="1">
      <alignment vertical="center"/>
      <protection/>
    </xf>
    <xf numFmtId="0" fontId="10" fillId="0" borderId="11" xfId="21" applyFont="1" applyBorder="1" applyAlignment="1">
      <alignment vertical="center"/>
      <protection/>
    </xf>
    <xf numFmtId="0" fontId="10" fillId="0" borderId="15" xfId="21" applyFont="1" applyBorder="1" applyAlignment="1">
      <alignment horizontal="center" vertical="distributed" wrapText="1"/>
      <protection/>
    </xf>
    <xf numFmtId="0" fontId="10" fillId="0" borderId="4" xfId="21" applyFont="1" applyFill="1" applyBorder="1" applyAlignment="1">
      <alignment horizontal="center" vertical="distributed"/>
      <protection/>
    </xf>
    <xf numFmtId="0" fontId="9" fillId="0" borderId="23" xfId="21" applyFont="1" applyBorder="1" applyAlignment="1">
      <alignment horizontal="right" vertical="center"/>
      <protection/>
    </xf>
    <xf numFmtId="0" fontId="9" fillId="0" borderId="18" xfId="21" applyFont="1" applyBorder="1" applyAlignment="1">
      <alignment vertical="center"/>
      <protection/>
    </xf>
    <xf numFmtId="0" fontId="9" fillId="0" borderId="24" xfId="21" applyFont="1" applyBorder="1" applyAlignment="1">
      <alignment vertical="center"/>
      <protection/>
    </xf>
    <xf numFmtId="0" fontId="9" fillId="0" borderId="25" xfId="21" applyFont="1" applyBorder="1" applyAlignment="1">
      <alignment vertical="center"/>
      <protection/>
    </xf>
    <xf numFmtId="0" fontId="9" fillId="0" borderId="0" xfId="21" applyFont="1" applyBorder="1" applyAlignment="1">
      <alignment vertical="center"/>
      <protection/>
    </xf>
    <xf numFmtId="0" fontId="9" fillId="0" borderId="0" xfId="21" applyFont="1" applyBorder="1" applyAlignment="1">
      <alignment vertical="center"/>
      <protection/>
    </xf>
    <xf numFmtId="0" fontId="9" fillId="0" borderId="0" xfId="21" applyFont="1" applyBorder="1" applyAlignment="1">
      <alignment horizontal="right" vertical="center"/>
      <protection/>
    </xf>
    <xf numFmtId="0" fontId="9" fillId="0" borderId="26" xfId="21" applyFont="1" applyBorder="1" applyAlignment="1">
      <alignment vertical="center"/>
      <protection/>
    </xf>
    <xf numFmtId="0" fontId="9" fillId="0" borderId="25" xfId="21" applyFont="1" applyBorder="1" applyAlignment="1">
      <alignment vertical="center"/>
      <protection/>
    </xf>
    <xf numFmtId="0" fontId="9" fillId="0" borderId="26" xfId="21" applyFont="1" applyBorder="1" applyAlignment="1">
      <alignment vertical="center"/>
      <protection/>
    </xf>
    <xf numFmtId="0" fontId="0" fillId="0" borderId="2" xfId="0" applyBorder="1" applyAlignment="1">
      <alignment horizontal="center" vertical="center" shrinkToFit="1"/>
    </xf>
    <xf numFmtId="0" fontId="0" fillId="0" borderId="0" xfId="0" applyAlignment="1">
      <alignment horizontal="center" vertical="center"/>
    </xf>
    <xf numFmtId="0" fontId="0" fillId="0" borderId="2" xfId="0" applyFill="1" applyBorder="1" applyAlignment="1">
      <alignment horizontal="center" vertical="center"/>
    </xf>
    <xf numFmtId="0" fontId="0" fillId="2" borderId="2" xfId="0" applyFill="1" applyBorder="1" applyAlignment="1">
      <alignment vertical="center"/>
    </xf>
    <xf numFmtId="38" fontId="0" fillId="2" borderId="2" xfId="20" applyFont="1" applyFill="1" applyBorder="1" applyAlignment="1">
      <alignment vertical="center"/>
    </xf>
    <xf numFmtId="0" fontId="0" fillId="0" borderId="2" xfId="0" applyFill="1" applyBorder="1" applyAlignment="1">
      <alignment vertical="center"/>
    </xf>
    <xf numFmtId="38" fontId="0" fillId="0" borderId="2" xfId="20" applyFont="1" applyFill="1" applyBorder="1" applyAlignment="1">
      <alignment vertical="center"/>
    </xf>
    <xf numFmtId="0" fontId="0" fillId="0" borderId="2" xfId="0" applyFill="1" applyBorder="1" applyAlignment="1">
      <alignment vertical="center"/>
    </xf>
    <xf numFmtId="0" fontId="0" fillId="0" borderId="2" xfId="0" applyFill="1" applyBorder="1" applyAlignment="1">
      <alignment vertical="center" shrinkToFit="1"/>
    </xf>
    <xf numFmtId="0" fontId="0" fillId="0" borderId="2" xfId="0" applyFill="1" applyBorder="1" applyAlignment="1">
      <alignment horizontal="right" vertical="center" shrinkToFit="1"/>
    </xf>
    <xf numFmtId="0" fontId="8" fillId="0" borderId="2" xfId="21" applyFill="1" applyBorder="1" applyAlignment="1">
      <alignment vertical="center" shrinkToFit="1"/>
      <protection/>
    </xf>
    <xf numFmtId="0" fontId="0" fillId="0" borderId="27" xfId="0" applyFill="1" applyBorder="1" applyAlignment="1">
      <alignment horizontal="center" vertical="center"/>
    </xf>
    <xf numFmtId="0" fontId="0" fillId="0" borderId="27" xfId="0" applyFill="1" applyBorder="1" applyAlignment="1">
      <alignment vertical="center"/>
    </xf>
    <xf numFmtId="0" fontId="0" fillId="0" borderId="27" xfId="0" applyFill="1" applyBorder="1" applyAlignment="1">
      <alignment vertical="center"/>
    </xf>
    <xf numFmtId="38" fontId="0" fillId="0" borderId="27" xfId="20" applyFont="1"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8" fillId="0" borderId="10" xfId="21" applyFill="1" applyBorder="1" applyAlignment="1">
      <alignment vertical="center" shrinkToFit="1"/>
      <protection/>
    </xf>
    <xf numFmtId="0" fontId="0" fillId="0" borderId="10" xfId="0" applyFill="1" applyBorder="1" applyAlignment="1">
      <alignment horizontal="right" vertical="center"/>
    </xf>
    <xf numFmtId="38" fontId="0" fillId="0" borderId="10" xfId="20" applyFont="1" applyFill="1" applyBorder="1" applyAlignment="1">
      <alignment horizontal="right" vertical="center"/>
    </xf>
    <xf numFmtId="38" fontId="0" fillId="0" borderId="10" xfId="20" applyFont="1" applyFill="1" applyBorder="1" applyAlignment="1">
      <alignment vertical="center"/>
    </xf>
    <xf numFmtId="0" fontId="0" fillId="0" borderId="2" xfId="0" applyFill="1" applyBorder="1" applyAlignment="1">
      <alignment horizontal="right" vertical="center"/>
    </xf>
    <xf numFmtId="38" fontId="0" fillId="0" borderId="2" xfId="20" applyFont="1" applyFill="1" applyBorder="1" applyAlignment="1">
      <alignment horizontal="right" vertical="center"/>
    </xf>
    <xf numFmtId="0" fontId="8" fillId="0" borderId="27" xfId="21" applyFill="1" applyBorder="1" applyAlignment="1">
      <alignment vertical="center" shrinkToFit="1"/>
      <protection/>
    </xf>
    <xf numFmtId="0" fontId="0" fillId="0" borderId="27" xfId="0" applyFill="1" applyBorder="1" applyAlignment="1">
      <alignment horizontal="right" vertical="center"/>
    </xf>
    <xf numFmtId="38" fontId="0" fillId="0" borderId="27" xfId="20" applyFont="1" applyFill="1" applyBorder="1" applyAlignment="1">
      <alignment horizontal="right" vertical="center"/>
    </xf>
    <xf numFmtId="0" fontId="0" fillId="0" borderId="10" xfId="0" applyFill="1" applyBorder="1" applyAlignment="1">
      <alignment vertical="center"/>
    </xf>
    <xf numFmtId="0" fontId="0" fillId="0" borderId="27" xfId="0" applyFill="1" applyBorder="1" applyAlignment="1">
      <alignment horizontal="left" vertical="center"/>
    </xf>
    <xf numFmtId="0" fontId="8" fillId="0" borderId="27" xfId="21" applyFill="1" applyBorder="1" applyAlignment="1">
      <alignment horizontal="left" vertical="center" shrinkToFit="1"/>
      <protection/>
    </xf>
    <xf numFmtId="38" fontId="0" fillId="0" borderId="27" xfId="20" applyFont="1" applyFill="1" applyBorder="1" applyAlignment="1">
      <alignment horizontal="left" vertical="center"/>
    </xf>
    <xf numFmtId="38" fontId="13" fillId="0" borderId="2" xfId="20" applyFont="1" applyFill="1" applyBorder="1" applyAlignment="1">
      <alignment vertical="center"/>
    </xf>
    <xf numFmtId="0" fontId="0" fillId="0" borderId="0" xfId="0" applyFill="1" applyAlignment="1">
      <alignment vertical="center"/>
    </xf>
    <xf numFmtId="38" fontId="0" fillId="0" borderId="0" xfId="20" applyFont="1" applyAlignment="1">
      <alignment vertical="center"/>
    </xf>
    <xf numFmtId="0" fontId="0" fillId="0" borderId="2" xfId="0" applyBorder="1" applyAlignment="1">
      <alignment horizontal="center" vertical="center"/>
    </xf>
    <xf numFmtId="0" fontId="0" fillId="0" borderId="2" xfId="0" applyBorder="1" applyAlignment="1">
      <alignment vertical="center"/>
    </xf>
    <xf numFmtId="0" fontId="0" fillId="2" borderId="20" xfId="0" applyFill="1" applyBorder="1" applyAlignment="1">
      <alignment horizontal="center" vertical="center"/>
    </xf>
    <xf numFmtId="38" fontId="3" fillId="0" borderId="2" xfId="20" applyFont="1" applyBorder="1" applyAlignment="1">
      <alignment horizontal="right" vertical="center" shrinkToFit="1"/>
    </xf>
    <xf numFmtId="0" fontId="3" fillId="0" borderId="7" xfId="0" applyFont="1" applyBorder="1" applyAlignment="1">
      <alignment horizontal="center" vertical="center" shrinkToFi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shrinkToFit="1"/>
    </xf>
    <xf numFmtId="0" fontId="0" fillId="2" borderId="2" xfId="0" applyFill="1" applyBorder="1" applyAlignment="1">
      <alignment horizontal="center" vertical="center"/>
    </xf>
    <xf numFmtId="0" fontId="3" fillId="0" borderId="10" xfId="0" applyFont="1" applyBorder="1" applyAlignment="1">
      <alignment horizontal="center" vertical="center"/>
    </xf>
    <xf numFmtId="0" fontId="10" fillId="0" borderId="23" xfId="21" applyFont="1" applyBorder="1" applyAlignment="1">
      <alignment horizontal="left" vertical="center"/>
      <protection/>
    </xf>
    <xf numFmtId="0" fontId="3" fillId="0" borderId="31" xfId="0" applyFont="1" applyBorder="1" applyAlignment="1">
      <alignment horizontal="center" vertical="center"/>
    </xf>
    <xf numFmtId="0" fontId="7" fillId="0" borderId="11" xfId="0" applyFont="1" applyBorder="1" applyAlignment="1">
      <alignment/>
    </xf>
    <xf numFmtId="0" fontId="7" fillId="0" borderId="32" xfId="0" applyFont="1" applyBorder="1" applyAlignment="1">
      <alignment/>
    </xf>
    <xf numFmtId="38" fontId="0" fillId="0" borderId="2" xfId="20" applyFont="1" applyFill="1" applyBorder="1" applyAlignment="1">
      <alignment vertical="center" shrinkToFit="1"/>
    </xf>
    <xf numFmtId="0" fontId="0" fillId="0" borderId="2" xfId="0" applyFill="1" applyBorder="1" applyAlignment="1">
      <alignment horizontal="left" vertical="center"/>
    </xf>
    <xf numFmtId="0" fontId="6" fillId="0" borderId="0" xfId="0" applyFont="1" applyAlignment="1">
      <alignment horizontal="center" vertical="center"/>
    </xf>
    <xf numFmtId="38" fontId="0" fillId="0" borderId="0" xfId="20" applyFont="1" applyBorder="1" applyAlignment="1">
      <alignment horizontal="center" vertical="center" shrinkToFit="1"/>
    </xf>
    <xf numFmtId="38" fontId="0" fillId="2" borderId="0" xfId="20" applyFont="1" applyFill="1" applyBorder="1" applyAlignment="1">
      <alignment vertical="center"/>
    </xf>
    <xf numFmtId="38" fontId="0" fillId="0" borderId="0" xfId="20" applyFont="1" applyFill="1" applyBorder="1" applyAlignment="1">
      <alignment vertical="center"/>
    </xf>
    <xf numFmtId="0" fontId="0" fillId="0" borderId="0" xfId="0" applyFill="1" applyBorder="1" applyAlignment="1">
      <alignment vertical="center"/>
    </xf>
    <xf numFmtId="38" fontId="0" fillId="0" borderId="0" xfId="20" applyFont="1" applyFill="1" applyBorder="1" applyAlignment="1">
      <alignment vertical="center" shrinkToFit="1"/>
    </xf>
    <xf numFmtId="38" fontId="0" fillId="0" borderId="0" xfId="20" applyFont="1" applyFill="1" applyBorder="1" applyAlignment="1">
      <alignment horizontal="left" vertical="center"/>
    </xf>
    <xf numFmtId="38" fontId="13" fillId="0" borderId="0" xfId="20" applyFont="1" applyFill="1" applyBorder="1" applyAlignment="1">
      <alignment vertical="center"/>
    </xf>
    <xf numFmtId="38" fontId="0" fillId="2" borderId="0" xfId="20" applyFont="1" applyFill="1" applyBorder="1" applyAlignment="1">
      <alignment horizontal="left" vertical="center" shrinkToFit="1"/>
    </xf>
    <xf numFmtId="0" fontId="3" fillId="0" borderId="0" xfId="0" applyFont="1" applyBorder="1" applyAlignment="1">
      <alignment horizontal="center" vertical="center"/>
    </xf>
    <xf numFmtId="0" fontId="16" fillId="0" borderId="7" xfId="0" applyFont="1" applyBorder="1" applyAlignment="1">
      <alignment horizontal="center" vertical="center" wrapText="1"/>
    </xf>
    <xf numFmtId="0" fontId="16" fillId="0" borderId="11" xfId="0" applyFont="1" applyBorder="1" applyAlignment="1">
      <alignment horizontal="center" vertical="center" wrapText="1"/>
    </xf>
    <xf numFmtId="0" fontId="3" fillId="0" borderId="0" xfId="0" applyFont="1" applyAlignment="1">
      <alignment horizontal="center"/>
    </xf>
    <xf numFmtId="0" fontId="16" fillId="0" borderId="0" xfId="0" applyFont="1" applyAlignment="1">
      <alignment horizontal="left"/>
    </xf>
    <xf numFmtId="0" fontId="0" fillId="0" borderId="10" xfId="0" applyBorder="1" applyAlignment="1">
      <alignment horizontal="center" vertical="center"/>
    </xf>
    <xf numFmtId="0" fontId="0" fillId="0" borderId="10" xfId="0" applyBorder="1" applyAlignment="1">
      <alignment vertical="center"/>
    </xf>
    <xf numFmtId="0" fontId="0" fillId="0" borderId="2" xfId="0" applyBorder="1" applyAlignment="1">
      <alignment horizontal="left" vertical="center"/>
    </xf>
    <xf numFmtId="176" fontId="16" fillId="0" borderId="2" xfId="20" applyNumberFormat="1" applyFont="1" applyBorder="1" applyAlignment="1">
      <alignment horizontal="left" vertical="center" wrapText="1" shrinkToFit="1"/>
    </xf>
    <xf numFmtId="38" fontId="0" fillId="0" borderId="2" xfId="20" applyFont="1" applyFill="1" applyBorder="1" applyAlignment="1">
      <alignment horizontal="left" vertical="center" shrinkToFit="1"/>
    </xf>
    <xf numFmtId="0" fontId="10" fillId="0" borderId="33" xfId="21" applyFont="1" applyBorder="1" applyAlignment="1">
      <alignment horizontal="center" vertical="center"/>
      <protection/>
    </xf>
    <xf numFmtId="0" fontId="10" fillId="0" borderId="34" xfId="21" applyFont="1" applyBorder="1" applyAlignment="1">
      <alignment horizontal="center" vertical="center"/>
      <protection/>
    </xf>
    <xf numFmtId="0" fontId="10" fillId="0" borderId="35" xfId="21" applyFont="1" applyBorder="1" applyAlignment="1">
      <alignment horizontal="center" vertical="center"/>
      <protection/>
    </xf>
    <xf numFmtId="0" fontId="10" fillId="0" borderId="16" xfId="21" applyFont="1" applyBorder="1" applyAlignment="1">
      <alignment horizontal="center" vertical="center"/>
      <protection/>
    </xf>
    <xf numFmtId="0" fontId="10" fillId="0" borderId="23" xfId="21" applyFont="1" applyBorder="1" applyAlignment="1">
      <alignment horizontal="center" vertical="center"/>
      <protection/>
    </xf>
    <xf numFmtId="0" fontId="10" fillId="0" borderId="24" xfId="21" applyFont="1" applyBorder="1" applyAlignment="1">
      <alignment horizontal="center" vertical="center"/>
      <protection/>
    </xf>
    <xf numFmtId="0" fontId="10" fillId="0" borderId="25" xfId="21" applyFont="1" applyBorder="1" applyAlignment="1">
      <alignment horizontal="center" vertical="center"/>
      <protection/>
    </xf>
    <xf numFmtId="0" fontId="10" fillId="0" borderId="26" xfId="21" applyFont="1" applyBorder="1" applyAlignment="1">
      <alignment horizontal="center" vertical="center"/>
      <protection/>
    </xf>
    <xf numFmtId="0" fontId="10" fillId="0" borderId="36" xfId="21" applyFont="1" applyBorder="1" applyAlignment="1">
      <alignment horizontal="center" vertical="center"/>
      <protection/>
    </xf>
    <xf numFmtId="0" fontId="10" fillId="0" borderId="37" xfId="21" applyFont="1" applyBorder="1" applyAlignment="1">
      <alignment horizontal="center" vertical="center"/>
      <protection/>
    </xf>
    <xf numFmtId="0" fontId="10" fillId="0" borderId="38" xfId="21" applyFont="1" applyBorder="1" applyAlignment="1">
      <alignment horizontal="center" vertical="center"/>
      <protection/>
    </xf>
    <xf numFmtId="0" fontId="10" fillId="0" borderId="35" xfId="21" applyFont="1" applyBorder="1" applyAlignment="1">
      <alignment horizontal="right" vertical="center"/>
      <protection/>
    </xf>
    <xf numFmtId="0" fontId="10" fillId="0" borderId="16" xfId="21" applyFont="1" applyBorder="1" applyAlignment="1">
      <alignment horizontal="right" vertical="center"/>
      <protection/>
    </xf>
    <xf numFmtId="0" fontId="10" fillId="0" borderId="17" xfId="21" applyFont="1" applyBorder="1" applyAlignment="1">
      <alignment horizontal="center" vertical="center"/>
      <protection/>
    </xf>
    <xf numFmtId="0" fontId="10" fillId="0" borderId="39" xfId="21" applyFont="1" applyBorder="1" applyAlignment="1">
      <alignment horizontal="center" vertical="center"/>
      <protection/>
    </xf>
    <xf numFmtId="0" fontId="10" fillId="0" borderId="1" xfId="21" applyFont="1" applyBorder="1" applyAlignment="1">
      <alignment horizontal="center" vertical="center"/>
      <protection/>
    </xf>
    <xf numFmtId="0" fontId="10" fillId="0" borderId="10" xfId="21" applyFont="1" applyBorder="1" applyAlignment="1">
      <alignment horizontal="center" vertical="center"/>
      <protection/>
    </xf>
    <xf numFmtId="0" fontId="10" fillId="0" borderId="40" xfId="21" applyFont="1" applyBorder="1" applyAlignment="1">
      <alignment horizontal="center" vertical="center"/>
      <protection/>
    </xf>
    <xf numFmtId="0" fontId="10" fillId="0" borderId="41" xfId="21" applyFont="1" applyBorder="1" applyAlignment="1">
      <alignment horizontal="center" vertical="center"/>
      <protection/>
    </xf>
    <xf numFmtId="0" fontId="10" fillId="0" borderId="42" xfId="21" applyFont="1" applyBorder="1" applyAlignment="1">
      <alignment horizontal="center" vertical="center"/>
      <protection/>
    </xf>
    <xf numFmtId="0" fontId="10" fillId="0" borderId="43" xfId="21" applyFont="1" applyBorder="1" applyAlignment="1">
      <alignment horizontal="center" vertical="center"/>
      <protection/>
    </xf>
    <xf numFmtId="0" fontId="10" fillId="0" borderId="0" xfId="21" applyFont="1" applyBorder="1" applyAlignment="1">
      <alignment horizontal="center" vertical="center"/>
      <protection/>
    </xf>
    <xf numFmtId="0" fontId="10" fillId="0" borderId="28" xfId="21" applyFont="1" applyBorder="1" applyAlignment="1">
      <alignment horizontal="center" vertical="center"/>
      <protection/>
    </xf>
    <xf numFmtId="0" fontId="10" fillId="0" borderId="29" xfId="21" applyFont="1" applyBorder="1" applyAlignment="1">
      <alignment horizontal="center" vertical="center"/>
      <protection/>
    </xf>
    <xf numFmtId="0" fontId="10" fillId="0" borderId="44" xfId="21" applyFont="1" applyBorder="1" applyAlignment="1">
      <alignment horizontal="center" vertical="center"/>
      <protection/>
    </xf>
    <xf numFmtId="0" fontId="10" fillId="0" borderId="45" xfId="21" applyFont="1" applyBorder="1" applyAlignment="1">
      <alignment horizontal="center" vertical="center"/>
      <protection/>
    </xf>
    <xf numFmtId="0" fontId="10" fillId="0" borderId="18" xfId="21" applyFont="1" applyBorder="1" applyAlignment="1">
      <alignment horizontal="center" vertical="center"/>
      <protection/>
    </xf>
    <xf numFmtId="0" fontId="10" fillId="0" borderId="19" xfId="21" applyFont="1" applyBorder="1" applyAlignment="1">
      <alignment horizontal="center" vertical="center"/>
      <protection/>
    </xf>
    <xf numFmtId="0" fontId="10" fillId="0" borderId="20" xfId="21" applyFont="1" applyBorder="1" applyAlignment="1">
      <alignment horizontal="center" vertical="center"/>
      <protection/>
    </xf>
    <xf numFmtId="0" fontId="10" fillId="0" borderId="30" xfId="21" applyFont="1" applyBorder="1" applyAlignment="1">
      <alignment horizontal="center" vertical="center"/>
      <protection/>
    </xf>
    <xf numFmtId="0" fontId="9" fillId="0" borderId="46" xfId="21" applyFont="1" applyBorder="1" applyAlignment="1">
      <alignment horizontal="left" vertical="center"/>
      <protection/>
    </xf>
    <xf numFmtId="0" fontId="9" fillId="0" borderId="47" xfId="21" applyFont="1" applyBorder="1" applyAlignment="1">
      <alignment horizontal="left" vertical="center"/>
      <protection/>
    </xf>
    <xf numFmtId="0" fontId="9" fillId="0" borderId="48" xfId="21" applyFont="1" applyBorder="1" applyAlignment="1">
      <alignment horizontal="left" vertical="center"/>
      <protection/>
    </xf>
    <xf numFmtId="0" fontId="9" fillId="0" borderId="21" xfId="21" applyFont="1" applyBorder="1" applyAlignment="1">
      <alignment horizontal="left" vertical="center"/>
      <protection/>
    </xf>
    <xf numFmtId="0" fontId="9" fillId="0" borderId="29" xfId="21" applyFont="1" applyBorder="1" applyAlignment="1">
      <alignment horizontal="left" vertical="center"/>
      <protection/>
    </xf>
    <xf numFmtId="0" fontId="9" fillId="0" borderId="44" xfId="21" applyFont="1" applyBorder="1" applyAlignment="1">
      <alignment horizontal="left" vertical="center"/>
      <protection/>
    </xf>
    <xf numFmtId="0" fontId="10" fillId="0" borderId="9" xfId="21" applyFont="1" applyBorder="1" applyAlignment="1">
      <alignment horizontal="center" vertical="center"/>
      <protection/>
    </xf>
    <xf numFmtId="0" fontId="10" fillId="0" borderId="8" xfId="21" applyFont="1" applyBorder="1" applyAlignment="1">
      <alignment horizontal="right" vertical="center"/>
      <protection/>
    </xf>
    <xf numFmtId="0" fontId="10" fillId="0" borderId="9" xfId="21" applyFont="1" applyBorder="1" applyAlignment="1">
      <alignment horizontal="center" vertical="center" wrapText="1"/>
      <protection/>
    </xf>
    <xf numFmtId="0" fontId="10" fillId="0" borderId="1" xfId="21" applyFont="1" applyBorder="1" applyAlignment="1">
      <alignment horizontal="center" vertical="center" wrapText="1"/>
      <protection/>
    </xf>
    <xf numFmtId="0" fontId="10" fillId="0" borderId="10" xfId="21" applyFont="1" applyBorder="1" applyAlignment="1">
      <alignment horizontal="center" vertical="center" wrapText="1"/>
      <protection/>
    </xf>
    <xf numFmtId="0" fontId="10" fillId="0" borderId="7" xfId="21" applyFont="1" applyBorder="1" applyAlignment="1">
      <alignment horizontal="center" vertical="center"/>
      <protection/>
    </xf>
    <xf numFmtId="0" fontId="10" fillId="0" borderId="8" xfId="21" applyFont="1" applyBorder="1" applyAlignment="1">
      <alignment horizontal="center" vertical="center"/>
      <protection/>
    </xf>
    <xf numFmtId="0" fontId="10" fillId="0" borderId="14" xfId="21" applyFont="1" applyBorder="1" applyAlignment="1">
      <alignment horizontal="center" vertical="center"/>
      <protection/>
    </xf>
    <xf numFmtId="0" fontId="9" fillId="0" borderId="0" xfId="21" applyFont="1" applyBorder="1" applyAlignment="1">
      <alignment horizontal="center" vertical="center"/>
      <protection/>
    </xf>
    <xf numFmtId="0" fontId="9" fillId="0" borderId="49" xfId="21" applyFont="1" applyBorder="1" applyAlignment="1">
      <alignment horizontal="center" vertical="center"/>
      <protection/>
    </xf>
    <xf numFmtId="0" fontId="9" fillId="0" borderId="50" xfId="21" applyFont="1" applyBorder="1" applyAlignment="1">
      <alignment horizontal="center" vertical="center"/>
      <protection/>
    </xf>
    <xf numFmtId="0" fontId="9" fillId="0" borderId="51" xfId="21" applyFont="1" applyBorder="1" applyAlignment="1">
      <alignment horizontal="center" vertical="center"/>
      <protection/>
    </xf>
    <xf numFmtId="0" fontId="9" fillId="0" borderId="46" xfId="21" applyFont="1" applyBorder="1" applyAlignment="1">
      <alignment horizontal="center" vertical="center"/>
      <protection/>
    </xf>
    <xf numFmtId="0" fontId="9" fillId="0" borderId="47" xfId="21" applyFont="1" applyBorder="1" applyAlignment="1">
      <alignment horizontal="center" vertical="center"/>
      <protection/>
    </xf>
    <xf numFmtId="0" fontId="9" fillId="0" borderId="48" xfId="21" applyFont="1" applyBorder="1" applyAlignment="1">
      <alignment horizontal="center" vertical="center"/>
      <protection/>
    </xf>
    <xf numFmtId="0" fontId="9" fillId="0" borderId="21" xfId="21" applyFont="1" applyBorder="1" applyAlignment="1">
      <alignment horizontal="center" vertical="center"/>
      <protection/>
    </xf>
    <xf numFmtId="0" fontId="9" fillId="0" borderId="29" xfId="21" applyFont="1" applyBorder="1" applyAlignment="1">
      <alignment horizontal="center" vertical="center"/>
      <protection/>
    </xf>
    <xf numFmtId="0" fontId="9" fillId="0" borderId="44" xfId="21" applyFont="1" applyBorder="1" applyAlignment="1">
      <alignment horizontal="center" vertical="center"/>
      <protection/>
    </xf>
    <xf numFmtId="0" fontId="9" fillId="0" borderId="46" xfId="21" applyFont="1" applyBorder="1" applyAlignment="1">
      <alignment horizontal="left" vertical="center" wrapText="1"/>
      <protection/>
    </xf>
    <xf numFmtId="0" fontId="9" fillId="0" borderId="47" xfId="21" applyFont="1" applyBorder="1" applyAlignment="1">
      <alignment horizontal="left" vertical="center" wrapText="1"/>
      <protection/>
    </xf>
    <xf numFmtId="0" fontId="9" fillId="0" borderId="48" xfId="21" applyFont="1" applyBorder="1" applyAlignment="1">
      <alignment horizontal="left" vertical="center" wrapText="1"/>
      <protection/>
    </xf>
    <xf numFmtId="0" fontId="9" fillId="0" borderId="21" xfId="21" applyFont="1" applyBorder="1" applyAlignment="1">
      <alignment horizontal="left" vertical="center" wrapText="1"/>
      <protection/>
    </xf>
    <xf numFmtId="0" fontId="9" fillId="0" borderId="29" xfId="21" applyFont="1" applyBorder="1" applyAlignment="1">
      <alignment horizontal="left" vertical="center" wrapText="1"/>
      <protection/>
    </xf>
    <xf numFmtId="0" fontId="9" fillId="0" borderId="44" xfId="21" applyFont="1" applyBorder="1" applyAlignment="1">
      <alignment horizontal="left" vertical="center" wrapText="1"/>
      <protection/>
    </xf>
    <xf numFmtId="0" fontId="9" fillId="0" borderId="25" xfId="21" applyFont="1" applyBorder="1" applyAlignment="1">
      <alignment horizontal="left" vertical="center" wrapText="1"/>
      <protection/>
    </xf>
    <xf numFmtId="0" fontId="9" fillId="0" borderId="0" xfId="21" applyFont="1" applyBorder="1" applyAlignment="1">
      <alignment horizontal="left" vertical="center"/>
      <protection/>
    </xf>
    <xf numFmtId="0" fontId="9" fillId="0" borderId="26" xfId="21" applyFont="1" applyBorder="1" applyAlignment="1">
      <alignment horizontal="left" vertical="center"/>
      <protection/>
    </xf>
    <xf numFmtId="0" fontId="9" fillId="0" borderId="52" xfId="21" applyFont="1" applyBorder="1" applyAlignment="1">
      <alignment horizontal="left" vertical="center"/>
      <protection/>
    </xf>
    <xf numFmtId="0" fontId="9" fillId="0" borderId="53" xfId="21" applyFont="1" applyBorder="1" applyAlignment="1">
      <alignment horizontal="left" vertical="center"/>
      <protection/>
    </xf>
    <xf numFmtId="0" fontId="9" fillId="0" borderId="54" xfId="21" applyFont="1" applyBorder="1" applyAlignment="1">
      <alignment horizontal="left" vertical="center"/>
      <protection/>
    </xf>
    <xf numFmtId="0" fontId="9" fillId="0" borderId="0" xfId="21" applyFont="1" applyAlignment="1">
      <alignment horizontal="center" vertical="center"/>
      <protection/>
    </xf>
    <xf numFmtId="0" fontId="9" fillId="0" borderId="47" xfId="21" applyFont="1" applyBorder="1" applyAlignment="1">
      <alignment horizontal="center" vertical="center" wrapText="1"/>
      <protection/>
    </xf>
    <xf numFmtId="0" fontId="9" fillId="0" borderId="29" xfId="21" applyFont="1" applyBorder="1" applyAlignment="1">
      <alignment horizontal="center" vertical="center" wrapText="1"/>
      <protection/>
    </xf>
    <xf numFmtId="0" fontId="0" fillId="0" borderId="9" xfId="0" applyBorder="1" applyAlignment="1">
      <alignment horizontal="center" vertical="center" wrapText="1" shrinkToFit="1"/>
    </xf>
    <xf numFmtId="0" fontId="0" fillId="0" borderId="10" xfId="0" applyBorder="1" applyAlignment="1">
      <alignment horizontal="center" vertical="center" shrinkToFit="1"/>
    </xf>
    <xf numFmtId="0" fontId="12" fillId="0" borderId="2" xfId="0" applyFont="1" applyBorder="1" applyAlignment="1">
      <alignment horizontal="center" vertical="center" shrinkToFit="1"/>
    </xf>
    <xf numFmtId="0" fontId="0" fillId="0" borderId="2" xfId="0" applyFill="1" applyBorder="1" applyAlignment="1">
      <alignment horizontal="center" vertical="center" shrinkToFit="1"/>
    </xf>
    <xf numFmtId="0" fontId="0" fillId="0" borderId="2" xfId="0" applyBorder="1" applyAlignment="1">
      <alignment horizontal="center" vertical="center" shrinkToFit="1"/>
    </xf>
    <xf numFmtId="0" fontId="0" fillId="0" borderId="45" xfId="0" applyBorder="1" applyAlignment="1">
      <alignment horizontal="center" vertical="center" shrinkToFit="1"/>
    </xf>
    <xf numFmtId="0" fontId="0" fillId="0" borderId="1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0" xfId="0" applyFill="1" applyBorder="1" applyAlignment="1">
      <alignment horizontal="center" vertical="top" textRotation="255"/>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38" fontId="0" fillId="0" borderId="2" xfId="20" applyFont="1" applyBorder="1" applyAlignment="1">
      <alignment horizontal="center" vertical="center" shrinkToFi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wrapText="1"/>
    </xf>
    <xf numFmtId="0" fontId="7" fillId="0" borderId="2"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7"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桁区切り" xfId="20"/>
    <cellStyle name="標準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152400</xdr:rowOff>
    </xdr:from>
    <xdr:to>
      <xdr:col>9</xdr:col>
      <xdr:colOff>19050</xdr:colOff>
      <xdr:row>13</xdr:row>
      <xdr:rowOff>152400</xdr:rowOff>
    </xdr:to>
    <xdr:cxnSp macro="">
      <xdr:nvCxnSpPr>
        <xdr:cNvPr id="2" name="直線コネクタ 1"/>
        <xdr:cNvCxnSpPr/>
      </xdr:nvCxnSpPr>
      <xdr:spPr>
        <a:xfrm>
          <a:off x="1600200" y="3409950"/>
          <a:ext cx="63817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xdr:col>
      <xdr:colOff>409575</xdr:colOff>
      <xdr:row>13</xdr:row>
      <xdr:rowOff>142875</xdr:rowOff>
    </xdr:from>
    <xdr:to>
      <xdr:col>2</xdr:col>
      <xdr:colOff>161925</xdr:colOff>
      <xdr:row>13</xdr:row>
      <xdr:rowOff>142875</xdr:rowOff>
    </xdr:to>
    <xdr:cxnSp macro="">
      <xdr:nvCxnSpPr>
        <xdr:cNvPr id="3" name="直線コネクタ 2"/>
        <xdr:cNvCxnSpPr/>
      </xdr:nvCxnSpPr>
      <xdr:spPr>
        <a:xfrm>
          <a:off x="571500" y="3400425"/>
          <a:ext cx="4667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13</xdr:col>
          <xdr:colOff>314325</xdr:colOff>
          <xdr:row>2</xdr:row>
          <xdr:rowOff>247650</xdr:rowOff>
        </xdr:from>
        <xdr:to>
          <xdr:col>14</xdr:col>
          <xdr:colOff>438150</xdr:colOff>
          <xdr:row>3</xdr:row>
          <xdr:rowOff>247650</xdr:rowOff>
        </xdr:to>
        <xdr:sp macro="" textlink="">
          <xdr:nvSpPr>
            <xdr:cNvPr id="2049" name="Button 1" hidden="1">
              <a:extLst xmlns:a="http://schemas.openxmlformats.org/drawingml/2006/main">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印刷</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13</xdr:col>
          <xdr:colOff>19050</xdr:colOff>
          <xdr:row>5</xdr:row>
          <xdr:rowOff>19050</xdr:rowOff>
        </xdr:from>
        <xdr:to>
          <xdr:col>13</xdr:col>
          <xdr:colOff>609600</xdr:colOff>
          <xdr:row>6</xdr:row>
          <xdr:rowOff>28575</xdr:rowOff>
        </xdr:to>
        <xdr:sp macro="" textlink="">
          <xdr:nvSpPr>
            <xdr:cNvPr id="4097" name="Button 1" hidden="1">
              <a:extLst xmlns:a="http://schemas.openxmlformats.org/drawingml/2006/main">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ゴシック"/>
                  <a:ea typeface="ＭＳ Ｐゴシック"/>
                </a:rPr>
                <a:t>印刷</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Q56"/>
  <sheetViews>
    <sheetView view="pageBreakPreview" zoomScale="85" zoomScaleSheetLayoutView="85" workbookViewId="0" topLeftCell="A1">
      <selection activeCell="T24" sqref="T24"/>
    </sheetView>
  </sheetViews>
  <sheetFormatPr defaultColWidth="9.00390625" defaultRowHeight="15"/>
  <cols>
    <col min="1" max="1" width="2.421875" style="24" customWidth="1"/>
    <col min="2" max="2" width="10.7109375" style="24" customWidth="1"/>
    <col min="3" max="3" width="3.140625" style="24" customWidth="1"/>
    <col min="4" max="4" width="2.00390625" style="24" customWidth="1"/>
    <col min="5" max="5" width="3.421875" style="24" bestFit="1" customWidth="1"/>
    <col min="6" max="6" width="2.421875" style="24" customWidth="1"/>
    <col min="7" max="7" width="3.28125" style="24" bestFit="1" customWidth="1"/>
    <col min="8" max="8" width="2.421875" style="24" customWidth="1"/>
    <col min="9" max="9" width="3.421875" style="24" bestFit="1" customWidth="1"/>
    <col min="10" max="10" width="3.140625" style="24" customWidth="1"/>
    <col min="11" max="11" width="9.421875" style="24" customWidth="1"/>
    <col min="12" max="12" width="12.8515625" style="24" customWidth="1"/>
    <col min="13" max="13" width="3.421875" style="24" customWidth="1"/>
    <col min="14" max="14" width="10.57421875" style="24" customWidth="1"/>
    <col min="15" max="17" width="4.57421875" style="24" customWidth="1"/>
    <col min="18" max="18" width="3.8515625" style="24" customWidth="1"/>
    <col min="19" max="16384" width="9.00390625" style="24" customWidth="1"/>
  </cols>
  <sheetData>
    <row r="1" ht="14.25" thickBot="1"/>
    <row r="2" spans="2:17" ht="18.95" customHeight="1">
      <c r="B2" s="125" t="s">
        <v>59</v>
      </c>
      <c r="C2" s="126"/>
      <c r="D2" s="25"/>
      <c r="E2" s="25"/>
      <c r="F2" s="25"/>
      <c r="G2" s="25"/>
      <c r="H2" s="25"/>
      <c r="I2" s="25"/>
      <c r="J2" s="25"/>
      <c r="K2" s="25"/>
      <c r="L2" s="25"/>
      <c r="M2" s="25"/>
      <c r="N2" s="26" t="s">
        <v>60</v>
      </c>
      <c r="O2" s="127"/>
      <c r="P2" s="128"/>
      <c r="Q2" s="126"/>
    </row>
    <row r="3" spans="2:17" ht="18.95" customHeight="1">
      <c r="B3" s="129" t="s">
        <v>61</v>
      </c>
      <c r="C3" s="130"/>
      <c r="D3" s="25"/>
      <c r="E3" s="25"/>
      <c r="F3" s="25"/>
      <c r="G3" s="25"/>
      <c r="H3" s="25"/>
      <c r="I3" s="25"/>
      <c r="J3" s="25"/>
      <c r="K3" s="25"/>
      <c r="L3" s="25"/>
      <c r="M3" s="25"/>
      <c r="N3" s="27" t="s">
        <v>62</v>
      </c>
      <c r="O3" s="28"/>
      <c r="P3" s="29"/>
      <c r="Q3" s="30"/>
    </row>
    <row r="4" spans="2:17" ht="18.95" customHeight="1" thickBot="1">
      <c r="B4" s="131"/>
      <c r="C4" s="132"/>
      <c r="D4" s="25"/>
      <c r="E4" s="25"/>
      <c r="F4" s="25"/>
      <c r="G4" s="25"/>
      <c r="H4" s="25"/>
      <c r="I4" s="25"/>
      <c r="J4" s="25"/>
      <c r="K4" s="25"/>
      <c r="L4" s="25"/>
      <c r="M4" s="25"/>
      <c r="N4" s="31" t="s">
        <v>63</v>
      </c>
      <c r="O4" s="133"/>
      <c r="P4" s="134"/>
      <c r="Q4" s="135"/>
    </row>
    <row r="5" spans="2:17" ht="20.25" customHeight="1">
      <c r="B5" s="26" t="s">
        <v>64</v>
      </c>
      <c r="C5" s="136" t="s">
        <v>65</v>
      </c>
      <c r="D5" s="137"/>
      <c r="E5" s="32">
        <v>4</v>
      </c>
      <c r="F5" s="32" t="s">
        <v>66</v>
      </c>
      <c r="G5" s="32">
        <v>4</v>
      </c>
      <c r="H5" s="32" t="s">
        <v>67</v>
      </c>
      <c r="I5" s="32"/>
      <c r="J5" s="33" t="s">
        <v>68</v>
      </c>
      <c r="K5" s="127" t="s">
        <v>69</v>
      </c>
      <c r="L5" s="128"/>
      <c r="M5" s="138"/>
      <c r="N5" s="139" t="s">
        <v>70</v>
      </c>
      <c r="O5" s="142"/>
      <c r="P5" s="143"/>
      <c r="Q5" s="144"/>
    </row>
    <row r="6" spans="2:17" ht="15">
      <c r="B6" s="100" t="s">
        <v>175</v>
      </c>
      <c r="C6" s="34"/>
      <c r="D6" s="34"/>
      <c r="E6" s="34"/>
      <c r="F6" s="34"/>
      <c r="G6" s="34"/>
      <c r="H6" s="34"/>
      <c r="I6" s="34"/>
      <c r="J6" s="35" t="s">
        <v>71</v>
      </c>
      <c r="K6" s="150"/>
      <c r="L6" s="151"/>
      <c r="M6" s="152"/>
      <c r="N6" s="140"/>
      <c r="O6" s="145"/>
      <c r="P6" s="146"/>
      <c r="Q6" s="132"/>
    </row>
    <row r="7" spans="2:17" ht="16.5" customHeight="1">
      <c r="B7" s="131" t="s">
        <v>72</v>
      </c>
      <c r="C7" s="146" t="s">
        <v>73</v>
      </c>
      <c r="D7" s="146"/>
      <c r="E7" s="146"/>
      <c r="F7" s="146"/>
      <c r="G7" s="36"/>
      <c r="H7" s="36"/>
      <c r="I7" s="36"/>
      <c r="J7" s="37"/>
      <c r="K7" s="145"/>
      <c r="L7" s="146"/>
      <c r="M7" s="153"/>
      <c r="N7" s="141"/>
      <c r="O7" s="147"/>
      <c r="P7" s="148"/>
      <c r="Q7" s="149"/>
    </row>
    <row r="8" spans="2:17" ht="28.5" customHeight="1">
      <c r="B8" s="131"/>
      <c r="C8" s="146" t="s">
        <v>174</v>
      </c>
      <c r="D8" s="146"/>
      <c r="E8" s="146"/>
      <c r="F8" s="146"/>
      <c r="G8" s="146"/>
      <c r="H8" s="146"/>
      <c r="I8" s="146"/>
      <c r="J8" s="37"/>
      <c r="K8" s="145"/>
      <c r="L8" s="146"/>
      <c r="M8" s="153"/>
      <c r="N8" s="161" t="s">
        <v>74</v>
      </c>
      <c r="O8" s="150"/>
      <c r="P8" s="151"/>
      <c r="Q8" s="130"/>
    </row>
    <row r="9" spans="2:17" ht="17.25" customHeight="1">
      <c r="B9" s="38" t="s">
        <v>75</v>
      </c>
      <c r="C9" s="148">
        <v>75</v>
      </c>
      <c r="D9" s="148"/>
      <c r="E9" s="148"/>
      <c r="F9" s="148"/>
      <c r="G9" s="148"/>
      <c r="H9" s="148"/>
      <c r="I9" s="148"/>
      <c r="J9" s="154"/>
      <c r="K9" s="145"/>
      <c r="L9" s="146"/>
      <c r="M9" s="153"/>
      <c r="N9" s="141"/>
      <c r="O9" s="147"/>
      <c r="P9" s="148"/>
      <c r="Q9" s="149"/>
    </row>
    <row r="10" spans="2:17" ht="38.25" customHeight="1">
      <c r="B10" s="39" t="s">
        <v>76</v>
      </c>
      <c r="C10" s="162" t="s">
        <v>65</v>
      </c>
      <c r="D10" s="162"/>
      <c r="E10" s="40"/>
      <c r="F10" s="40" t="s">
        <v>66</v>
      </c>
      <c r="G10" s="40"/>
      <c r="H10" s="40" t="s">
        <v>67</v>
      </c>
      <c r="I10" s="40"/>
      <c r="J10" s="41" t="s">
        <v>68</v>
      </c>
      <c r="K10" s="145"/>
      <c r="L10" s="146"/>
      <c r="M10" s="153"/>
      <c r="N10" s="163" t="s">
        <v>77</v>
      </c>
      <c r="O10" s="166"/>
      <c r="P10" s="167"/>
      <c r="Q10" s="168"/>
    </row>
    <row r="11" spans="2:17" ht="16.5" customHeight="1">
      <c r="B11" s="42" t="s">
        <v>78</v>
      </c>
      <c r="C11" s="150"/>
      <c r="D11" s="151"/>
      <c r="E11" s="151"/>
      <c r="F11" s="151"/>
      <c r="G11" s="151"/>
      <c r="H11" s="151"/>
      <c r="I11" s="151"/>
      <c r="J11" s="152"/>
      <c r="K11" s="145"/>
      <c r="L11" s="146"/>
      <c r="M11" s="153"/>
      <c r="N11" s="164"/>
      <c r="O11" s="150"/>
      <c r="P11" s="151"/>
      <c r="Q11" s="130"/>
    </row>
    <row r="12" spans="2:17" ht="18.75" customHeight="1">
      <c r="B12" s="43" t="s">
        <v>79</v>
      </c>
      <c r="C12" s="147"/>
      <c r="D12" s="148"/>
      <c r="E12" s="148"/>
      <c r="F12" s="148"/>
      <c r="G12" s="148"/>
      <c r="H12" s="148"/>
      <c r="I12" s="148"/>
      <c r="J12" s="154"/>
      <c r="K12" s="147"/>
      <c r="L12" s="148"/>
      <c r="M12" s="154"/>
      <c r="N12" s="165"/>
      <c r="O12" s="147"/>
      <c r="P12" s="148"/>
      <c r="Q12" s="149"/>
    </row>
    <row r="13" spans="2:17" ht="15">
      <c r="B13" s="44"/>
      <c r="C13" s="45"/>
      <c r="D13" s="45"/>
      <c r="E13" s="45"/>
      <c r="F13" s="45"/>
      <c r="G13" s="45"/>
      <c r="H13" s="45"/>
      <c r="I13" s="45"/>
      <c r="J13" s="45"/>
      <c r="K13" s="45"/>
      <c r="L13" s="45"/>
      <c r="M13" s="45"/>
      <c r="N13" s="45"/>
      <c r="O13" s="45"/>
      <c r="P13" s="45"/>
      <c r="Q13" s="46"/>
    </row>
    <row r="14" spans="2:17" ht="18" customHeight="1">
      <c r="B14" s="47" t="s">
        <v>80</v>
      </c>
      <c r="C14" s="48"/>
      <c r="D14" s="169" t="s">
        <v>81</v>
      </c>
      <c r="E14" s="169"/>
      <c r="F14" s="49"/>
      <c r="G14" s="48"/>
      <c r="H14" s="48"/>
      <c r="I14" s="48"/>
      <c r="J14" s="169" t="s">
        <v>82</v>
      </c>
      <c r="K14" s="169"/>
      <c r="L14" s="50" t="s">
        <v>83</v>
      </c>
      <c r="M14" s="48"/>
      <c r="N14" s="48"/>
      <c r="O14" s="48"/>
      <c r="P14" s="48"/>
      <c r="Q14" s="51"/>
    </row>
    <row r="15" spans="2:17" ht="15">
      <c r="B15" s="47"/>
      <c r="C15" s="48"/>
      <c r="D15" s="48"/>
      <c r="E15" s="48"/>
      <c r="F15" s="48"/>
      <c r="G15" s="48"/>
      <c r="H15" s="48"/>
      <c r="I15" s="48"/>
      <c r="J15" s="48"/>
      <c r="K15" s="48"/>
      <c r="L15" s="48"/>
      <c r="M15" s="48"/>
      <c r="N15" s="48"/>
      <c r="O15" s="48"/>
      <c r="P15" s="48"/>
      <c r="Q15" s="51"/>
    </row>
    <row r="16" spans="2:17" ht="15">
      <c r="B16" s="52"/>
      <c r="C16" s="49"/>
      <c r="D16" s="49"/>
      <c r="E16" s="49"/>
      <c r="F16" s="49"/>
      <c r="G16" s="49"/>
      <c r="H16" s="49"/>
      <c r="I16" s="49"/>
      <c r="J16" s="49"/>
      <c r="K16" s="49"/>
      <c r="L16" s="49"/>
      <c r="M16" s="49"/>
      <c r="N16" s="49"/>
      <c r="O16" s="49"/>
      <c r="P16" s="49"/>
      <c r="Q16" s="53"/>
    </row>
    <row r="17" spans="2:17" ht="15">
      <c r="B17" s="52"/>
      <c r="C17" s="49"/>
      <c r="D17" s="49"/>
      <c r="E17" s="49"/>
      <c r="F17" s="49"/>
      <c r="G17" s="49"/>
      <c r="H17" s="49"/>
      <c r="I17" s="49"/>
      <c r="J17" s="49"/>
      <c r="K17" s="49"/>
      <c r="L17" s="49"/>
      <c r="M17" s="49"/>
      <c r="N17" s="49"/>
      <c r="O17" s="49"/>
      <c r="P17" s="49"/>
      <c r="Q17" s="53"/>
    </row>
    <row r="18" spans="2:17" ht="15">
      <c r="B18" s="52"/>
      <c r="C18" s="49"/>
      <c r="D18" s="49"/>
      <c r="E18" s="49"/>
      <c r="F18" s="49"/>
      <c r="G18" s="49"/>
      <c r="H18" s="49"/>
      <c r="I18" s="49"/>
      <c r="J18" s="49"/>
      <c r="K18" s="49"/>
      <c r="L18" s="49"/>
      <c r="M18" s="49"/>
      <c r="N18" s="49"/>
      <c r="O18" s="49"/>
      <c r="P18" s="49"/>
      <c r="Q18" s="53"/>
    </row>
    <row r="19" spans="2:17" ht="15">
      <c r="B19" s="52"/>
      <c r="C19" s="49"/>
      <c r="D19" s="49"/>
      <c r="E19" s="49"/>
      <c r="F19" s="49"/>
      <c r="G19" s="49"/>
      <c r="H19" s="49"/>
      <c r="I19" s="49"/>
      <c r="J19" s="49"/>
      <c r="K19" s="49"/>
      <c r="L19" s="49"/>
      <c r="M19" s="49"/>
      <c r="N19" s="49"/>
      <c r="O19" s="49"/>
      <c r="P19" s="49"/>
      <c r="Q19" s="53"/>
    </row>
    <row r="20" spans="2:17" ht="15">
      <c r="B20" s="52"/>
      <c r="C20" s="49"/>
      <c r="D20" s="49"/>
      <c r="E20" s="49"/>
      <c r="F20" s="49"/>
      <c r="G20" s="49"/>
      <c r="H20" s="49"/>
      <c r="I20" s="49"/>
      <c r="J20" s="49"/>
      <c r="K20" s="49"/>
      <c r="L20" s="49"/>
      <c r="M20" s="49"/>
      <c r="N20" s="49"/>
      <c r="O20" s="49"/>
      <c r="P20" s="49"/>
      <c r="Q20" s="53"/>
    </row>
    <row r="21" spans="2:17" ht="15">
      <c r="B21" s="52"/>
      <c r="C21" s="49"/>
      <c r="D21" s="49"/>
      <c r="E21" s="49"/>
      <c r="F21" s="49"/>
      <c r="G21" s="49"/>
      <c r="H21" s="49"/>
      <c r="I21" s="49"/>
      <c r="J21" s="49"/>
      <c r="K21" s="49"/>
      <c r="L21" s="49"/>
      <c r="M21" s="49"/>
      <c r="N21" s="49"/>
      <c r="O21" s="49"/>
      <c r="P21" s="49"/>
      <c r="Q21" s="53"/>
    </row>
    <row r="22" spans="2:17" ht="15">
      <c r="B22" s="170"/>
      <c r="C22" s="171"/>
      <c r="D22" s="171"/>
      <c r="E22" s="171"/>
      <c r="F22" s="171"/>
      <c r="G22" s="171"/>
      <c r="H22" s="171"/>
      <c r="I22" s="171"/>
      <c r="J22" s="171"/>
      <c r="K22" s="171"/>
      <c r="L22" s="171"/>
      <c r="M22" s="171"/>
      <c r="N22" s="171"/>
      <c r="O22" s="171"/>
      <c r="P22" s="171"/>
      <c r="Q22" s="172"/>
    </row>
    <row r="23" spans="2:17" ht="15">
      <c r="B23" s="173" t="s">
        <v>176</v>
      </c>
      <c r="C23" s="174"/>
      <c r="D23" s="174"/>
      <c r="E23" s="174"/>
      <c r="F23" s="174"/>
      <c r="G23" s="174"/>
      <c r="H23" s="174"/>
      <c r="I23" s="174"/>
      <c r="J23" s="174"/>
      <c r="K23" s="174"/>
      <c r="L23" s="174"/>
      <c r="M23" s="174"/>
      <c r="N23" s="174"/>
      <c r="O23" s="174"/>
      <c r="P23" s="174"/>
      <c r="Q23" s="175"/>
    </row>
    <row r="24" spans="2:17" ht="15">
      <c r="B24" s="176"/>
      <c r="C24" s="177"/>
      <c r="D24" s="177"/>
      <c r="E24" s="177"/>
      <c r="F24" s="177"/>
      <c r="G24" s="177"/>
      <c r="H24" s="177"/>
      <c r="I24" s="177"/>
      <c r="J24" s="177"/>
      <c r="K24" s="177"/>
      <c r="L24" s="177"/>
      <c r="M24" s="177"/>
      <c r="N24" s="177"/>
      <c r="O24" s="177"/>
      <c r="P24" s="177"/>
      <c r="Q24" s="178"/>
    </row>
    <row r="25" spans="2:17" ht="15">
      <c r="B25" s="170"/>
      <c r="C25" s="171"/>
      <c r="D25" s="171"/>
      <c r="E25" s="171"/>
      <c r="F25" s="171"/>
      <c r="G25" s="171"/>
      <c r="H25" s="171"/>
      <c r="I25" s="171"/>
      <c r="J25" s="171"/>
      <c r="K25" s="171"/>
      <c r="L25" s="171"/>
      <c r="M25" s="171"/>
      <c r="N25" s="171"/>
      <c r="O25" s="171"/>
      <c r="P25" s="171"/>
      <c r="Q25" s="172"/>
    </row>
    <row r="26" spans="1:17" ht="15">
      <c r="A26" s="51"/>
      <c r="B26" s="155" t="s">
        <v>84</v>
      </c>
      <c r="C26" s="156"/>
      <c r="D26" s="156"/>
      <c r="E26" s="156"/>
      <c r="F26" s="156"/>
      <c r="G26" s="156"/>
      <c r="H26" s="156"/>
      <c r="I26" s="156"/>
      <c r="J26" s="156"/>
      <c r="K26" s="156"/>
      <c r="L26" s="156"/>
      <c r="M26" s="156"/>
      <c r="N26" s="156"/>
      <c r="O26" s="156"/>
      <c r="P26" s="156"/>
      <c r="Q26" s="157"/>
    </row>
    <row r="27" spans="1:17" ht="15">
      <c r="A27" s="51"/>
      <c r="B27" s="158"/>
      <c r="C27" s="159"/>
      <c r="D27" s="159"/>
      <c r="E27" s="159"/>
      <c r="F27" s="159"/>
      <c r="G27" s="159"/>
      <c r="H27" s="159"/>
      <c r="I27" s="159"/>
      <c r="J27" s="159"/>
      <c r="K27" s="159"/>
      <c r="L27" s="159"/>
      <c r="M27" s="159"/>
      <c r="N27" s="159"/>
      <c r="O27" s="159"/>
      <c r="P27" s="159"/>
      <c r="Q27" s="160"/>
    </row>
    <row r="28" spans="2:17" ht="15">
      <c r="B28" s="170"/>
      <c r="C28" s="171"/>
      <c r="D28" s="171"/>
      <c r="E28" s="171"/>
      <c r="F28" s="171"/>
      <c r="G28" s="171"/>
      <c r="H28" s="171"/>
      <c r="I28" s="171"/>
      <c r="J28" s="171"/>
      <c r="K28" s="171"/>
      <c r="L28" s="171"/>
      <c r="M28" s="171"/>
      <c r="N28" s="171"/>
      <c r="O28" s="171"/>
      <c r="P28" s="171"/>
      <c r="Q28" s="172"/>
    </row>
    <row r="29" spans="2:17" ht="15">
      <c r="B29" s="179" t="s">
        <v>85</v>
      </c>
      <c r="C29" s="156"/>
      <c r="D29" s="156"/>
      <c r="E29" s="156"/>
      <c r="F29" s="156"/>
      <c r="G29" s="156"/>
      <c r="H29" s="156"/>
      <c r="I29" s="156"/>
      <c r="J29" s="156"/>
      <c r="K29" s="156"/>
      <c r="L29" s="156"/>
      <c r="M29" s="156"/>
      <c r="N29" s="156"/>
      <c r="O29" s="156"/>
      <c r="P29" s="156"/>
      <c r="Q29" s="157"/>
    </row>
    <row r="30" spans="2:17" ht="15">
      <c r="B30" s="158"/>
      <c r="C30" s="159"/>
      <c r="D30" s="159"/>
      <c r="E30" s="159"/>
      <c r="F30" s="159"/>
      <c r="G30" s="159"/>
      <c r="H30" s="159"/>
      <c r="I30" s="159"/>
      <c r="J30" s="159"/>
      <c r="K30" s="159"/>
      <c r="L30" s="159"/>
      <c r="M30" s="159"/>
      <c r="N30" s="159"/>
      <c r="O30" s="159"/>
      <c r="P30" s="159"/>
      <c r="Q30" s="160"/>
    </row>
    <row r="31" spans="2:17" ht="15">
      <c r="B31" s="170"/>
      <c r="C31" s="171"/>
      <c r="D31" s="171"/>
      <c r="E31" s="171"/>
      <c r="F31" s="171"/>
      <c r="G31" s="171"/>
      <c r="H31" s="171"/>
      <c r="I31" s="171"/>
      <c r="J31" s="171"/>
      <c r="K31" s="171"/>
      <c r="L31" s="171"/>
      <c r="M31" s="171"/>
      <c r="N31" s="171"/>
      <c r="O31" s="171"/>
      <c r="P31" s="171"/>
      <c r="Q31" s="172"/>
    </row>
    <row r="32" spans="2:17" ht="15">
      <c r="B32" s="179" t="s">
        <v>86</v>
      </c>
      <c r="C32" s="156"/>
      <c r="D32" s="156"/>
      <c r="E32" s="156"/>
      <c r="F32" s="156"/>
      <c r="G32" s="156"/>
      <c r="H32" s="156"/>
      <c r="I32" s="156"/>
      <c r="J32" s="156"/>
      <c r="K32" s="156"/>
      <c r="L32" s="156"/>
      <c r="M32" s="156"/>
      <c r="N32" s="156"/>
      <c r="O32" s="156"/>
      <c r="P32" s="156"/>
      <c r="Q32" s="157"/>
    </row>
    <row r="33" spans="2:17" ht="15">
      <c r="B33" s="158"/>
      <c r="C33" s="159"/>
      <c r="D33" s="159"/>
      <c r="E33" s="159"/>
      <c r="F33" s="159"/>
      <c r="G33" s="159"/>
      <c r="H33" s="159"/>
      <c r="I33" s="159"/>
      <c r="J33" s="159"/>
      <c r="K33" s="159"/>
      <c r="L33" s="159"/>
      <c r="M33" s="159"/>
      <c r="N33" s="159"/>
      <c r="O33" s="159"/>
      <c r="P33" s="159"/>
      <c r="Q33" s="160"/>
    </row>
    <row r="34" spans="2:17" ht="15">
      <c r="B34" s="170"/>
      <c r="C34" s="171"/>
      <c r="D34" s="171"/>
      <c r="E34" s="171"/>
      <c r="F34" s="171"/>
      <c r="G34" s="171"/>
      <c r="H34" s="171"/>
      <c r="I34" s="171"/>
      <c r="J34" s="171"/>
      <c r="K34" s="171"/>
      <c r="L34" s="171"/>
      <c r="M34" s="171"/>
      <c r="N34" s="171"/>
      <c r="O34" s="171"/>
      <c r="P34" s="171"/>
      <c r="Q34" s="172"/>
    </row>
    <row r="35" spans="2:17" ht="15">
      <c r="B35" s="179" t="s">
        <v>87</v>
      </c>
      <c r="C35" s="180"/>
      <c r="D35" s="180"/>
      <c r="E35" s="180"/>
      <c r="F35" s="180"/>
      <c r="G35" s="180"/>
      <c r="H35" s="180"/>
      <c r="I35" s="180"/>
      <c r="J35" s="180"/>
      <c r="K35" s="180"/>
      <c r="L35" s="180"/>
      <c r="M35" s="180"/>
      <c r="N35" s="180"/>
      <c r="O35" s="180"/>
      <c r="P35" s="180"/>
      <c r="Q35" s="181"/>
    </row>
    <row r="36" spans="2:17" ht="15">
      <c r="B36" s="182"/>
      <c r="C36" s="183"/>
      <c r="D36" s="183"/>
      <c r="E36" s="183"/>
      <c r="F36" s="183"/>
      <c r="G36" s="183"/>
      <c r="H36" s="183"/>
      <c r="I36" s="183"/>
      <c r="J36" s="183"/>
      <c r="K36" s="183"/>
      <c r="L36" s="183"/>
      <c r="M36" s="183"/>
      <c r="N36" s="183"/>
      <c r="O36" s="183"/>
      <c r="P36" s="183"/>
      <c r="Q36" s="184"/>
    </row>
    <row r="37" spans="2:17" ht="13.5" customHeight="1">
      <c r="B37" s="170"/>
      <c r="C37" s="171"/>
      <c r="D37" s="171"/>
      <c r="E37" s="171"/>
      <c r="F37" s="171"/>
      <c r="G37" s="171"/>
      <c r="H37" s="171"/>
      <c r="I37" s="171"/>
      <c r="J37" s="171"/>
      <c r="K37" s="171"/>
      <c r="L37" s="171"/>
      <c r="M37" s="171"/>
      <c r="N37" s="171"/>
      <c r="O37" s="171"/>
      <c r="P37" s="171"/>
      <c r="Q37" s="172"/>
    </row>
    <row r="38" spans="2:17" ht="15">
      <c r="B38" s="179" t="s">
        <v>88</v>
      </c>
      <c r="C38" s="156"/>
      <c r="D38" s="156"/>
      <c r="E38" s="156"/>
      <c r="F38" s="156"/>
      <c r="G38" s="156"/>
      <c r="H38" s="156"/>
      <c r="I38" s="156"/>
      <c r="J38" s="156"/>
      <c r="K38" s="156"/>
      <c r="L38" s="156"/>
      <c r="M38" s="156"/>
      <c r="N38" s="156"/>
      <c r="O38" s="156"/>
      <c r="P38" s="156"/>
      <c r="Q38" s="157"/>
    </row>
    <row r="39" spans="2:17" ht="15">
      <c r="B39" s="158"/>
      <c r="C39" s="159"/>
      <c r="D39" s="159"/>
      <c r="E39" s="159"/>
      <c r="F39" s="159"/>
      <c r="G39" s="159"/>
      <c r="H39" s="159"/>
      <c r="I39" s="159"/>
      <c r="J39" s="159"/>
      <c r="K39" s="159"/>
      <c r="L39" s="159"/>
      <c r="M39" s="159"/>
      <c r="N39" s="159"/>
      <c r="O39" s="159"/>
      <c r="P39" s="159"/>
      <c r="Q39" s="160"/>
    </row>
    <row r="40" spans="2:17" ht="13.5" customHeight="1">
      <c r="B40" s="170"/>
      <c r="C40" s="171"/>
      <c r="D40" s="171"/>
      <c r="E40" s="171"/>
      <c r="F40" s="171"/>
      <c r="G40" s="171"/>
      <c r="H40" s="171"/>
      <c r="I40" s="171"/>
      <c r="J40" s="171"/>
      <c r="K40" s="171"/>
      <c r="L40" s="171"/>
      <c r="M40" s="171"/>
      <c r="N40" s="171"/>
      <c r="O40" s="171"/>
      <c r="P40" s="171"/>
      <c r="Q40" s="172"/>
    </row>
    <row r="41" spans="2:17" ht="13.5" customHeight="1">
      <c r="B41" s="179"/>
      <c r="C41" s="180"/>
      <c r="D41" s="180"/>
      <c r="E41" s="180"/>
      <c r="F41" s="180"/>
      <c r="G41" s="180"/>
      <c r="H41" s="180"/>
      <c r="I41" s="180"/>
      <c r="J41" s="180"/>
      <c r="K41" s="180"/>
      <c r="L41" s="180"/>
      <c r="M41" s="180"/>
      <c r="N41" s="180"/>
      <c r="O41" s="180"/>
      <c r="P41" s="180"/>
      <c r="Q41" s="181"/>
    </row>
    <row r="42" spans="2:17" ht="15">
      <c r="B42" s="182"/>
      <c r="C42" s="183"/>
      <c r="D42" s="183"/>
      <c r="E42" s="183"/>
      <c r="F42" s="183"/>
      <c r="G42" s="183"/>
      <c r="H42" s="183"/>
      <c r="I42" s="183"/>
      <c r="J42" s="183"/>
      <c r="K42" s="183"/>
      <c r="L42" s="183"/>
      <c r="M42" s="183"/>
      <c r="N42" s="183"/>
      <c r="O42" s="183"/>
      <c r="P42" s="183"/>
      <c r="Q42" s="184"/>
    </row>
    <row r="43" spans="2:17" ht="15">
      <c r="B43" s="170"/>
      <c r="C43" s="171"/>
      <c r="D43" s="171"/>
      <c r="E43" s="171"/>
      <c r="F43" s="171"/>
      <c r="G43" s="171"/>
      <c r="H43" s="171"/>
      <c r="I43" s="171"/>
      <c r="J43" s="171"/>
      <c r="K43" s="171"/>
      <c r="L43" s="171"/>
      <c r="M43" s="171"/>
      <c r="N43" s="171"/>
      <c r="O43" s="171"/>
      <c r="P43" s="171"/>
      <c r="Q43" s="172"/>
    </row>
    <row r="44" spans="2:17" ht="13.5" customHeight="1">
      <c r="B44" s="179"/>
      <c r="C44" s="180"/>
      <c r="D44" s="180"/>
      <c r="E44" s="180"/>
      <c r="F44" s="180"/>
      <c r="G44" s="180"/>
      <c r="H44" s="180"/>
      <c r="I44" s="180"/>
      <c r="J44" s="180"/>
      <c r="K44" s="180"/>
      <c r="L44" s="180"/>
      <c r="M44" s="180"/>
      <c r="N44" s="180"/>
      <c r="O44" s="180"/>
      <c r="P44" s="180"/>
      <c r="Q44" s="181"/>
    </row>
    <row r="45" spans="2:17" ht="15">
      <c r="B45" s="182"/>
      <c r="C45" s="183"/>
      <c r="D45" s="183"/>
      <c r="E45" s="183"/>
      <c r="F45" s="183"/>
      <c r="G45" s="183"/>
      <c r="H45" s="183"/>
      <c r="I45" s="183"/>
      <c r="J45" s="183"/>
      <c r="K45" s="183"/>
      <c r="L45" s="183"/>
      <c r="M45" s="183"/>
      <c r="N45" s="183"/>
      <c r="O45" s="183"/>
      <c r="P45" s="183"/>
      <c r="Q45" s="184"/>
    </row>
    <row r="46" spans="2:17" ht="15">
      <c r="B46" s="170"/>
      <c r="C46" s="171"/>
      <c r="D46" s="171"/>
      <c r="E46" s="171"/>
      <c r="F46" s="171"/>
      <c r="G46" s="171"/>
      <c r="H46" s="171"/>
      <c r="I46" s="171"/>
      <c r="J46" s="171"/>
      <c r="K46" s="171"/>
      <c r="L46" s="171"/>
      <c r="M46" s="171"/>
      <c r="N46" s="171"/>
      <c r="O46" s="171"/>
      <c r="P46" s="171"/>
      <c r="Q46" s="172"/>
    </row>
    <row r="47" spans="2:17" ht="13.5" customHeight="1">
      <c r="B47" s="179"/>
      <c r="C47" s="192"/>
      <c r="D47" s="192"/>
      <c r="E47" s="192"/>
      <c r="F47" s="192"/>
      <c r="G47" s="192"/>
      <c r="H47" s="192"/>
      <c r="I47" s="192"/>
      <c r="J47" s="192"/>
      <c r="K47" s="192"/>
      <c r="L47" s="180"/>
      <c r="M47" s="180"/>
      <c r="N47" s="180"/>
      <c r="O47" s="180"/>
      <c r="P47" s="180"/>
      <c r="Q47" s="181"/>
    </row>
    <row r="48" spans="2:17" ht="15">
      <c r="B48" s="182"/>
      <c r="C48" s="193"/>
      <c r="D48" s="193"/>
      <c r="E48" s="193"/>
      <c r="F48" s="193"/>
      <c r="G48" s="193"/>
      <c r="H48" s="193"/>
      <c r="I48" s="193"/>
      <c r="J48" s="193"/>
      <c r="K48" s="193"/>
      <c r="L48" s="183"/>
      <c r="M48" s="183"/>
      <c r="N48" s="183"/>
      <c r="O48" s="183"/>
      <c r="P48" s="183"/>
      <c r="Q48" s="184"/>
    </row>
    <row r="49" spans="2:17" ht="15">
      <c r="B49" s="170"/>
      <c r="C49" s="171"/>
      <c r="D49" s="171"/>
      <c r="E49" s="171"/>
      <c r="F49" s="171"/>
      <c r="G49" s="171"/>
      <c r="H49" s="171"/>
      <c r="I49" s="171"/>
      <c r="J49" s="171"/>
      <c r="K49" s="171"/>
      <c r="L49" s="171"/>
      <c r="M49" s="171"/>
      <c r="N49" s="171"/>
      <c r="O49" s="171"/>
      <c r="P49" s="171"/>
      <c r="Q49" s="172"/>
    </row>
    <row r="50" spans="2:17" ht="15">
      <c r="B50" s="179"/>
      <c r="C50" s="180"/>
      <c r="D50" s="180"/>
      <c r="E50" s="180"/>
      <c r="F50" s="180"/>
      <c r="G50" s="180"/>
      <c r="H50" s="180"/>
      <c r="I50" s="180"/>
      <c r="J50" s="180"/>
      <c r="K50" s="180"/>
      <c r="L50" s="180"/>
      <c r="M50" s="180"/>
      <c r="N50" s="180"/>
      <c r="O50" s="180"/>
      <c r="P50" s="180"/>
      <c r="Q50" s="181"/>
    </row>
    <row r="51" spans="2:17" ht="15">
      <c r="B51" s="182"/>
      <c r="C51" s="183"/>
      <c r="D51" s="183"/>
      <c r="E51" s="183"/>
      <c r="F51" s="183"/>
      <c r="G51" s="183"/>
      <c r="H51" s="183"/>
      <c r="I51" s="183"/>
      <c r="J51" s="183"/>
      <c r="K51" s="183"/>
      <c r="L51" s="183"/>
      <c r="M51" s="183"/>
      <c r="N51" s="183"/>
      <c r="O51" s="183"/>
      <c r="P51" s="183"/>
      <c r="Q51" s="184"/>
    </row>
    <row r="52" spans="2:17" ht="15">
      <c r="B52" s="170"/>
      <c r="C52" s="171"/>
      <c r="D52" s="171"/>
      <c r="E52" s="171"/>
      <c r="F52" s="171"/>
      <c r="G52" s="171"/>
      <c r="H52" s="171"/>
      <c r="I52" s="171"/>
      <c r="J52" s="171"/>
      <c r="K52" s="171"/>
      <c r="L52" s="171"/>
      <c r="M52" s="171"/>
      <c r="N52" s="171"/>
      <c r="O52" s="171"/>
      <c r="P52" s="171"/>
      <c r="Q52" s="172"/>
    </row>
    <row r="53" spans="2:17" ht="15">
      <c r="B53" s="185"/>
      <c r="C53" s="186"/>
      <c r="D53" s="186"/>
      <c r="E53" s="186"/>
      <c r="F53" s="186"/>
      <c r="G53" s="186"/>
      <c r="H53" s="186"/>
      <c r="I53" s="186"/>
      <c r="J53" s="186"/>
      <c r="K53" s="186"/>
      <c r="L53" s="186"/>
      <c r="M53" s="186"/>
      <c r="N53" s="186"/>
      <c r="O53" s="186"/>
      <c r="P53" s="186"/>
      <c r="Q53" s="187"/>
    </row>
    <row r="54" spans="2:17" ht="14.25" thickBot="1">
      <c r="B54" s="188"/>
      <c r="C54" s="189"/>
      <c r="D54" s="189"/>
      <c r="E54" s="189"/>
      <c r="F54" s="189"/>
      <c r="G54" s="189"/>
      <c r="H54" s="189"/>
      <c r="I54" s="189"/>
      <c r="J54" s="189"/>
      <c r="K54" s="189"/>
      <c r="L54" s="189"/>
      <c r="M54" s="189"/>
      <c r="N54" s="189"/>
      <c r="O54" s="189"/>
      <c r="P54" s="189"/>
      <c r="Q54" s="190"/>
    </row>
    <row r="55" ht="6.75" customHeight="1"/>
    <row r="56" spans="2:17" ht="15">
      <c r="B56" s="191" t="s">
        <v>89</v>
      </c>
      <c r="C56" s="191"/>
      <c r="D56" s="191"/>
      <c r="E56" s="191"/>
      <c r="F56" s="191"/>
      <c r="G56" s="191"/>
      <c r="H56" s="191"/>
      <c r="I56" s="191"/>
      <c r="J56" s="191"/>
      <c r="K56" s="191"/>
      <c r="L56" s="191"/>
      <c r="M56" s="191"/>
      <c r="N56" s="191"/>
      <c r="O56" s="191"/>
      <c r="P56" s="191"/>
      <c r="Q56" s="191"/>
    </row>
  </sheetData>
  <mergeCells count="49">
    <mergeCell ref="B52:Q52"/>
    <mergeCell ref="B53:Q54"/>
    <mergeCell ref="B56:Q56"/>
    <mergeCell ref="B46:Q46"/>
    <mergeCell ref="B47:B48"/>
    <mergeCell ref="C47:K48"/>
    <mergeCell ref="L47:Q48"/>
    <mergeCell ref="B49:Q49"/>
    <mergeCell ref="B50:B51"/>
    <mergeCell ref="C50:K51"/>
    <mergeCell ref="L50:Q51"/>
    <mergeCell ref="B44:Q45"/>
    <mergeCell ref="B28:Q28"/>
    <mergeCell ref="B29:Q30"/>
    <mergeCell ref="B31:Q31"/>
    <mergeCell ref="B32:Q33"/>
    <mergeCell ref="B34:Q34"/>
    <mergeCell ref="B35:Q36"/>
    <mergeCell ref="B37:Q37"/>
    <mergeCell ref="B38:Q39"/>
    <mergeCell ref="B40:Q40"/>
    <mergeCell ref="B41:Q42"/>
    <mergeCell ref="B43:Q43"/>
    <mergeCell ref="B26:Q27"/>
    <mergeCell ref="C7:F7"/>
    <mergeCell ref="C8:I8"/>
    <mergeCell ref="N8:N9"/>
    <mergeCell ref="O8:Q9"/>
    <mergeCell ref="C9:J9"/>
    <mergeCell ref="C10:D10"/>
    <mergeCell ref="N10:N12"/>
    <mergeCell ref="O10:Q10"/>
    <mergeCell ref="C11:J12"/>
    <mergeCell ref="O11:Q12"/>
    <mergeCell ref="D14:E14"/>
    <mergeCell ref="J14:K14"/>
    <mergeCell ref="B22:Q22"/>
    <mergeCell ref="B23:Q24"/>
    <mergeCell ref="B25:Q25"/>
    <mergeCell ref="B2:C2"/>
    <mergeCell ref="O2:Q2"/>
    <mergeCell ref="B3:C4"/>
    <mergeCell ref="O4:Q4"/>
    <mergeCell ref="C5:D5"/>
    <mergeCell ref="K5:M5"/>
    <mergeCell ref="N5:N7"/>
    <mergeCell ref="O5:Q7"/>
    <mergeCell ref="K6:M12"/>
    <mergeCell ref="B7:B8"/>
  </mergeCells>
  <printOptions/>
  <pageMargins left="0.7874015748031497" right="0.5905511811023623"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61"/>
  <sheetViews>
    <sheetView view="pageBreakPreview" zoomScale="115" zoomScaleSheetLayoutView="115" workbookViewId="0" topLeftCell="A1">
      <selection activeCell="B3" sqref="B3"/>
    </sheetView>
  </sheetViews>
  <sheetFormatPr defaultColWidth="9.140625" defaultRowHeight="15"/>
  <cols>
    <col min="1" max="1" width="7.00390625" style="0" customWidth="1"/>
    <col min="2" max="2" width="6.140625" style="0" customWidth="1"/>
    <col min="3" max="3" width="10.421875" style="0" customWidth="1"/>
    <col min="4" max="4" width="3.8515625" style="0" customWidth="1"/>
    <col min="5" max="5" width="11.57421875" style="0" customWidth="1"/>
    <col min="6" max="6" width="15.28125" style="85" customWidth="1"/>
    <col min="7" max="7" width="9.00390625" style="85" customWidth="1"/>
    <col min="8" max="8" width="3.421875" style="0" bestFit="1" customWidth="1"/>
    <col min="9" max="9" width="6.00390625" style="0" customWidth="1"/>
    <col min="10" max="10" width="9.00390625" style="86" customWidth="1"/>
    <col min="11" max="11" width="20.140625" style="86" customWidth="1"/>
    <col min="12" max="12" width="16.421875" style="86" customWidth="1"/>
    <col min="13" max="13" width="4.421875" style="0" customWidth="1"/>
    <col min="14" max="14" width="4.8515625" style="0" customWidth="1"/>
    <col min="15" max="15" width="13.140625" style="0" customWidth="1"/>
  </cols>
  <sheetData>
    <row r="1" spans="2:12" ht="15">
      <c r="B1" s="194" t="s">
        <v>145</v>
      </c>
      <c r="C1" s="196" t="s">
        <v>90</v>
      </c>
      <c r="D1" s="199" t="s">
        <v>91</v>
      </c>
      <c r="E1" s="200"/>
      <c r="F1" s="197" t="s">
        <v>92</v>
      </c>
      <c r="G1" s="197" t="s">
        <v>2</v>
      </c>
      <c r="H1" s="198" t="s">
        <v>93</v>
      </c>
      <c r="I1" s="198"/>
      <c r="J1" s="207" t="s">
        <v>94</v>
      </c>
      <c r="K1" s="207" t="s">
        <v>95</v>
      </c>
      <c r="L1" s="107"/>
    </row>
    <row r="2" spans="1:15" ht="15">
      <c r="A2" s="55" t="s">
        <v>124</v>
      </c>
      <c r="B2" s="195"/>
      <c r="C2" s="196"/>
      <c r="D2" s="201"/>
      <c r="E2" s="202"/>
      <c r="F2" s="197"/>
      <c r="G2" s="197"/>
      <c r="H2" s="54" t="s">
        <v>96</v>
      </c>
      <c r="I2" s="54" t="s">
        <v>97</v>
      </c>
      <c r="J2" s="207"/>
      <c r="K2" s="207"/>
      <c r="L2" s="107"/>
      <c r="M2" s="204" t="s">
        <v>142</v>
      </c>
      <c r="N2" s="205"/>
      <c r="O2" s="206"/>
    </row>
    <row r="3" spans="1:15" ht="15">
      <c r="A3" s="89" t="str">
        <f>D3&amp;COUNTIF($D$3:$D3,D3)</f>
        <v>Ｍ1</v>
      </c>
      <c r="B3" s="56">
        <v>1</v>
      </c>
      <c r="C3" s="57">
        <v>111111</v>
      </c>
      <c r="D3" s="98" t="s">
        <v>98</v>
      </c>
      <c r="E3" s="98" t="str">
        <f>VLOOKUP($D3,$N$4:$O$10,2,0)</f>
        <v>電子機械系</v>
      </c>
      <c r="F3" s="57" t="s">
        <v>152</v>
      </c>
      <c r="G3" s="57" t="s">
        <v>99</v>
      </c>
      <c r="H3" s="57">
        <v>1</v>
      </c>
      <c r="I3" s="57">
        <v>1</v>
      </c>
      <c r="J3" s="58">
        <v>247104</v>
      </c>
      <c r="K3" s="58" t="s">
        <v>100</v>
      </c>
      <c r="L3" s="107"/>
      <c r="M3" s="122" t="s">
        <v>151</v>
      </c>
      <c r="N3" s="87" t="s">
        <v>149</v>
      </c>
      <c r="O3" s="87" t="s">
        <v>150</v>
      </c>
    </row>
    <row r="4" spans="1:15" ht="15">
      <c r="A4" s="89" t="str">
        <f>D4&amp;COUNTIF($D$3:$D4,D4)</f>
        <v>Ｍ2</v>
      </c>
      <c r="B4" s="56">
        <v>2</v>
      </c>
      <c r="C4" s="59">
        <v>222222</v>
      </c>
      <c r="D4" s="56" t="s">
        <v>133</v>
      </c>
      <c r="E4" s="56" t="str">
        <f>VLOOKUP($D4,$N$4:$O$10,2,0)</f>
        <v>電子機械系</v>
      </c>
      <c r="F4" s="59" t="s">
        <v>153</v>
      </c>
      <c r="G4" s="62" t="s">
        <v>125</v>
      </c>
      <c r="H4" s="59">
        <v>2</v>
      </c>
      <c r="I4" s="59">
        <v>2</v>
      </c>
      <c r="J4" s="60">
        <v>432640</v>
      </c>
      <c r="K4" s="61" t="s">
        <v>102</v>
      </c>
      <c r="L4" s="107"/>
      <c r="M4" s="120">
        <v>1</v>
      </c>
      <c r="N4" s="69" t="s">
        <v>98</v>
      </c>
      <c r="O4" s="121" t="s">
        <v>116</v>
      </c>
    </row>
    <row r="5" spans="1:15" ht="15">
      <c r="A5" s="89" t="str">
        <f>D5&amp;COUNTIF($D$3:$D5,D5)</f>
        <v>Ｍ3</v>
      </c>
      <c r="B5" s="56">
        <v>3</v>
      </c>
      <c r="C5" s="59">
        <v>333333</v>
      </c>
      <c r="D5" s="56" t="s">
        <v>98</v>
      </c>
      <c r="E5" s="56" t="str">
        <f>VLOOKUP($D5,$N$4:$O$10,2,0)</f>
        <v>電子機械系</v>
      </c>
      <c r="F5" s="59" t="s">
        <v>154</v>
      </c>
      <c r="G5" s="59" t="s">
        <v>57</v>
      </c>
      <c r="H5" s="59">
        <v>2</v>
      </c>
      <c r="I5" s="59">
        <v>3</v>
      </c>
      <c r="J5" s="60">
        <v>434096</v>
      </c>
      <c r="K5" s="60" t="s">
        <v>58</v>
      </c>
      <c r="L5" s="107"/>
      <c r="M5" s="87">
        <v>2</v>
      </c>
      <c r="N5" s="56" t="s">
        <v>104</v>
      </c>
      <c r="O5" s="88" t="s">
        <v>117</v>
      </c>
    </row>
    <row r="6" spans="1:15" ht="15">
      <c r="A6" s="89" t="str">
        <f>D6&amp;COUNTIF($D$3:$D6,D6)</f>
        <v>Ｍ4</v>
      </c>
      <c r="B6" s="56">
        <v>4</v>
      </c>
      <c r="C6" s="57">
        <v>444444</v>
      </c>
      <c r="D6" s="98" t="s">
        <v>140</v>
      </c>
      <c r="E6" s="98" t="str">
        <f>VLOOKUP($D6,$N$4:$O$10,2,0)</f>
        <v>電子機械系</v>
      </c>
      <c r="F6" s="57" t="s">
        <v>155</v>
      </c>
      <c r="G6" s="57" t="s">
        <v>141</v>
      </c>
      <c r="H6" s="57">
        <v>2</v>
      </c>
      <c r="I6" s="98" t="s">
        <v>101</v>
      </c>
      <c r="J6" s="58">
        <v>286104</v>
      </c>
      <c r="K6" s="58" t="s">
        <v>100</v>
      </c>
      <c r="L6" s="107"/>
      <c r="M6" s="87">
        <v>3</v>
      </c>
      <c r="N6" s="56" t="s">
        <v>109</v>
      </c>
      <c r="O6" s="88" t="s">
        <v>118</v>
      </c>
    </row>
    <row r="7" spans="1:15" ht="15">
      <c r="A7" s="89" t="str">
        <f>D7&amp;COUNTIF($D$3:$D7,D7)</f>
        <v>Ｍ5</v>
      </c>
      <c r="B7" s="56">
        <v>5</v>
      </c>
      <c r="C7" s="59">
        <v>555555</v>
      </c>
      <c r="D7" s="56" t="s">
        <v>133</v>
      </c>
      <c r="E7" s="56" t="str">
        <f>VLOOKUP($D7,$N$4:$O$10,2,0)</f>
        <v>電子機械系</v>
      </c>
      <c r="F7" s="59" t="s">
        <v>156</v>
      </c>
      <c r="G7" s="59" t="s">
        <v>57</v>
      </c>
      <c r="H7" s="59">
        <v>2</v>
      </c>
      <c r="I7" s="59">
        <v>4</v>
      </c>
      <c r="J7" s="60">
        <v>433680</v>
      </c>
      <c r="K7" s="60" t="s">
        <v>100</v>
      </c>
      <c r="L7" s="107"/>
      <c r="M7" s="87">
        <v>4</v>
      </c>
      <c r="N7" s="56" t="s">
        <v>110</v>
      </c>
      <c r="O7" s="88" t="s">
        <v>119</v>
      </c>
    </row>
    <row r="8" spans="1:15" ht="15">
      <c r="A8" s="89" t="str">
        <f>D8&amp;COUNTIF($D$3:$D8,D8)</f>
        <v>0</v>
      </c>
      <c r="B8" s="56">
        <v>6</v>
      </c>
      <c r="C8" s="59"/>
      <c r="D8" s="56"/>
      <c r="E8" s="56"/>
      <c r="F8" s="59"/>
      <c r="G8" s="59"/>
      <c r="H8" s="59"/>
      <c r="I8" s="59"/>
      <c r="J8" s="60"/>
      <c r="K8" s="60"/>
      <c r="L8" s="107"/>
      <c r="M8" s="87">
        <v>5</v>
      </c>
      <c r="N8" s="56" t="s">
        <v>112</v>
      </c>
      <c r="O8" s="88" t="s">
        <v>56</v>
      </c>
    </row>
    <row r="9" spans="1:15" ht="15">
      <c r="A9" s="89" t="str">
        <f>D9&amp;COUNTIF($D$3:$D9,D9)</f>
        <v>0</v>
      </c>
      <c r="B9" s="56">
        <v>7</v>
      </c>
      <c r="C9" s="59"/>
      <c r="D9" s="56"/>
      <c r="E9" s="56"/>
      <c r="F9" s="59"/>
      <c r="G9" s="59"/>
      <c r="H9" s="59"/>
      <c r="I9" s="59"/>
      <c r="J9" s="60"/>
      <c r="K9" s="60"/>
      <c r="L9" s="107"/>
      <c r="M9" s="87">
        <v>6</v>
      </c>
      <c r="N9" s="56" t="s">
        <v>113</v>
      </c>
      <c r="O9" s="88" t="s">
        <v>120</v>
      </c>
    </row>
    <row r="10" spans="1:15" ht="15">
      <c r="A10" s="89" t="str">
        <f>D10&amp;COUNTIF($D$3:$D10,D10)</f>
        <v>0</v>
      </c>
      <c r="B10" s="56">
        <v>9</v>
      </c>
      <c r="C10" s="61"/>
      <c r="D10" s="56"/>
      <c r="E10" s="56"/>
      <c r="F10" s="61"/>
      <c r="G10" s="61"/>
      <c r="H10" s="61"/>
      <c r="I10" s="61"/>
      <c r="J10" s="60"/>
      <c r="K10" s="60"/>
      <c r="L10" s="107"/>
      <c r="M10" s="87">
        <v>7</v>
      </c>
      <c r="N10" s="56" t="s">
        <v>115</v>
      </c>
      <c r="O10" s="88" t="s">
        <v>127</v>
      </c>
    </row>
    <row r="11" spans="1:12" ht="15">
      <c r="A11" s="89" t="str">
        <f>D11&amp;COUNTIF($D$3:$D11,D11)</f>
        <v>0</v>
      </c>
      <c r="B11" s="56">
        <v>8</v>
      </c>
      <c r="C11" s="59"/>
      <c r="D11" s="56"/>
      <c r="E11" s="56"/>
      <c r="F11" s="59"/>
      <c r="G11" s="59"/>
      <c r="H11" s="59"/>
      <c r="I11" s="59"/>
      <c r="J11" s="60"/>
      <c r="K11" s="60"/>
      <c r="L11" s="107"/>
    </row>
    <row r="12" spans="1:15" ht="15">
      <c r="A12" s="89" t="str">
        <f>D12&amp;COUNTIF($D$3:$D12,D12)</f>
        <v>0</v>
      </c>
      <c r="B12" s="56">
        <v>10</v>
      </c>
      <c r="C12" s="59"/>
      <c r="D12" s="56"/>
      <c r="E12" s="56"/>
      <c r="F12" s="59"/>
      <c r="G12" s="59"/>
      <c r="H12" s="59"/>
      <c r="I12" s="59"/>
      <c r="J12" s="60"/>
      <c r="K12" s="60"/>
      <c r="L12" s="107"/>
      <c r="N12" s="55" t="s">
        <v>146</v>
      </c>
      <c r="O12" s="55" t="s">
        <v>146</v>
      </c>
    </row>
    <row r="13" spans="1:15" ht="15">
      <c r="A13" s="89" t="str">
        <f>D13&amp;COUNTIF($D$3:$D13,D13)</f>
        <v>0</v>
      </c>
      <c r="B13" s="56">
        <v>11</v>
      </c>
      <c r="C13" s="63"/>
      <c r="D13" s="56"/>
      <c r="E13" s="56"/>
      <c r="F13" s="59"/>
      <c r="G13" s="64"/>
      <c r="H13" s="59"/>
      <c r="I13" s="59"/>
      <c r="J13" s="60"/>
      <c r="K13" s="60"/>
      <c r="L13" s="107"/>
      <c r="N13" s="203" t="s">
        <v>147</v>
      </c>
      <c r="O13" s="203" t="s">
        <v>148</v>
      </c>
    </row>
    <row r="14" spans="1:15" ht="14.25" thickBot="1">
      <c r="A14" s="89" t="str">
        <f>D14&amp;COUNTIF($D$3:$D14,D14)</f>
        <v>0</v>
      </c>
      <c r="B14" s="65">
        <v>12</v>
      </c>
      <c r="C14" s="66"/>
      <c r="D14" s="65"/>
      <c r="E14" s="65"/>
      <c r="F14" s="67"/>
      <c r="G14" s="67"/>
      <c r="H14" s="67"/>
      <c r="I14" s="67"/>
      <c r="J14" s="68"/>
      <c r="K14" s="66"/>
      <c r="L14" s="107"/>
      <c r="N14" s="203"/>
      <c r="O14" s="203"/>
    </row>
    <row r="15" spans="1:15" ht="15">
      <c r="A15" s="89" t="str">
        <f>D15&amp;COUNTIF($D$3:$D15,D15)</f>
        <v>Ｅ1</v>
      </c>
      <c r="B15" s="69">
        <v>13</v>
      </c>
      <c r="C15" s="59">
        <v>666666</v>
      </c>
      <c r="D15" s="56" t="s">
        <v>104</v>
      </c>
      <c r="E15" s="56" t="str">
        <f>VLOOKUP($D15,$N$4:$O$10,2,0)</f>
        <v>電気技術系</v>
      </c>
      <c r="F15" s="59" t="s">
        <v>157</v>
      </c>
      <c r="G15" s="64" t="s">
        <v>57</v>
      </c>
      <c r="H15" s="59">
        <v>2</v>
      </c>
      <c r="I15" s="75">
        <v>145</v>
      </c>
      <c r="J15" s="76">
        <v>434096</v>
      </c>
      <c r="K15" s="60" t="s">
        <v>103</v>
      </c>
      <c r="L15" s="107"/>
      <c r="N15" s="203"/>
      <c r="O15" s="203"/>
    </row>
    <row r="16" spans="1:15" ht="15">
      <c r="A16" s="89" t="str">
        <f>D16&amp;COUNTIF($D$3:$D16,D16)</f>
        <v>Ｅ2</v>
      </c>
      <c r="B16" s="56">
        <v>14</v>
      </c>
      <c r="C16" s="59">
        <v>777777</v>
      </c>
      <c r="D16" s="56" t="s">
        <v>104</v>
      </c>
      <c r="E16" s="56" t="str">
        <f>VLOOKUP($D16,$N$4:$O$10,2,0)</f>
        <v>電気技術系</v>
      </c>
      <c r="F16" s="59" t="s">
        <v>158</v>
      </c>
      <c r="G16" s="64" t="s">
        <v>57</v>
      </c>
      <c r="H16" s="59">
        <v>2</v>
      </c>
      <c r="I16" s="75">
        <v>145</v>
      </c>
      <c r="J16" s="76">
        <v>434096</v>
      </c>
      <c r="K16" s="60" t="s">
        <v>106</v>
      </c>
      <c r="L16" s="107"/>
      <c r="N16" s="203"/>
      <c r="O16" s="203"/>
    </row>
    <row r="17" spans="1:15" ht="15">
      <c r="A17" s="89" t="str">
        <f>D17&amp;COUNTIF($D$3:$D17,D17)</f>
        <v>Ｅ3</v>
      </c>
      <c r="B17" s="56">
        <v>15</v>
      </c>
      <c r="C17" s="59">
        <v>888888</v>
      </c>
      <c r="D17" s="56" t="s">
        <v>104</v>
      </c>
      <c r="E17" s="56" t="str">
        <f>VLOOKUP($D17,$N$4:$O$10,2,0)</f>
        <v>電気技術系</v>
      </c>
      <c r="F17" s="59" t="s">
        <v>159</v>
      </c>
      <c r="G17" s="64" t="s">
        <v>57</v>
      </c>
      <c r="H17" s="59">
        <v>2</v>
      </c>
      <c r="I17" s="75">
        <v>145</v>
      </c>
      <c r="J17" s="76">
        <v>434096</v>
      </c>
      <c r="K17" s="60" t="s">
        <v>105</v>
      </c>
      <c r="L17" s="107"/>
      <c r="N17" s="203"/>
      <c r="O17" s="203"/>
    </row>
    <row r="18" spans="1:15" ht="15">
      <c r="A18" s="89" t="str">
        <f>D18&amp;COUNTIF($D$3:$D18,D18)</f>
        <v>Ｅ4</v>
      </c>
      <c r="B18" s="56">
        <v>16</v>
      </c>
      <c r="C18" s="59">
        <v>999999</v>
      </c>
      <c r="D18" s="56" t="s">
        <v>104</v>
      </c>
      <c r="E18" s="56" t="str">
        <f>VLOOKUP($D18,$N$4:$O$10,2,0)</f>
        <v>電気技術系</v>
      </c>
      <c r="F18" s="59" t="s">
        <v>160</v>
      </c>
      <c r="G18" s="64" t="s">
        <v>57</v>
      </c>
      <c r="H18" s="59">
        <v>2</v>
      </c>
      <c r="I18" s="75">
        <v>99</v>
      </c>
      <c r="J18" s="76">
        <v>410280</v>
      </c>
      <c r="K18" s="60" t="s">
        <v>106</v>
      </c>
      <c r="L18" s="107"/>
      <c r="N18" s="203"/>
      <c r="O18" s="203"/>
    </row>
    <row r="19" spans="1:15" ht="15">
      <c r="A19" s="89" t="str">
        <f>D19&amp;COUNTIF($D$3:$D19,D19)</f>
        <v>0</v>
      </c>
      <c r="B19" s="56">
        <v>17</v>
      </c>
      <c r="C19" s="59"/>
      <c r="D19" s="56"/>
      <c r="E19" s="56"/>
      <c r="F19" s="59"/>
      <c r="G19" s="64"/>
      <c r="H19" s="59"/>
      <c r="I19" s="75"/>
      <c r="J19" s="76"/>
      <c r="K19" s="60"/>
      <c r="L19" s="109"/>
      <c r="N19" s="203"/>
      <c r="O19" s="203"/>
    </row>
    <row r="20" spans="1:15" ht="15">
      <c r="A20" s="89" t="str">
        <f>D20&amp;COUNTIF($D$3:$D20,D20)</f>
        <v>0</v>
      </c>
      <c r="B20" s="56">
        <v>18</v>
      </c>
      <c r="C20" s="59"/>
      <c r="D20" s="56"/>
      <c r="E20" s="56"/>
      <c r="F20" s="59"/>
      <c r="G20" s="64"/>
      <c r="H20" s="59"/>
      <c r="I20" s="75"/>
      <c r="J20" s="76"/>
      <c r="K20" s="60"/>
      <c r="L20" s="109"/>
      <c r="N20" s="203"/>
      <c r="O20" s="203"/>
    </row>
    <row r="21" spans="1:15" ht="15">
      <c r="A21" s="89" t="str">
        <f>D21&amp;COUNTIF($D$3:$D21,D21)</f>
        <v>0</v>
      </c>
      <c r="B21" s="56">
        <v>19</v>
      </c>
      <c r="C21" s="59"/>
      <c r="D21" s="56"/>
      <c r="E21" s="56"/>
      <c r="F21" s="59"/>
      <c r="G21" s="64"/>
      <c r="H21" s="59"/>
      <c r="I21" s="75"/>
      <c r="J21" s="76"/>
      <c r="K21" s="60"/>
      <c r="L21" s="109"/>
      <c r="N21" s="203"/>
      <c r="O21" s="203"/>
    </row>
    <row r="22" spans="1:15" ht="15">
      <c r="A22" s="89" t="str">
        <f>D22&amp;COUNTIF($D$3:$D22,D22)</f>
        <v>0</v>
      </c>
      <c r="B22" s="56">
        <v>20</v>
      </c>
      <c r="C22" s="61"/>
      <c r="D22" s="56"/>
      <c r="E22" s="56"/>
      <c r="F22" s="61"/>
      <c r="G22" s="64"/>
      <c r="H22" s="61"/>
      <c r="I22" s="75"/>
      <c r="J22" s="76"/>
      <c r="K22" s="60"/>
      <c r="L22" s="109"/>
      <c r="N22" s="203"/>
      <c r="O22" s="203"/>
    </row>
    <row r="23" spans="1:15" ht="15">
      <c r="A23" s="89" t="str">
        <f>D23&amp;COUNTIF($D$3:$D23,D23)</f>
        <v>0</v>
      </c>
      <c r="B23" s="56">
        <v>21</v>
      </c>
      <c r="C23" s="61"/>
      <c r="D23" s="56"/>
      <c r="E23" s="56"/>
      <c r="F23" s="61"/>
      <c r="G23" s="64"/>
      <c r="H23" s="61"/>
      <c r="I23" s="75"/>
      <c r="J23" s="76"/>
      <c r="K23" s="60"/>
      <c r="L23" s="109"/>
      <c r="N23" s="203"/>
      <c r="O23" s="203"/>
    </row>
    <row r="24" spans="1:15" ht="15">
      <c r="A24" s="89" t="str">
        <f>D24&amp;COUNTIF($D$3:$D24,D24)</f>
        <v>0</v>
      </c>
      <c r="B24" s="56">
        <v>22</v>
      </c>
      <c r="C24" s="59"/>
      <c r="D24" s="56"/>
      <c r="E24" s="56"/>
      <c r="F24" s="59"/>
      <c r="G24" s="64"/>
      <c r="H24" s="59"/>
      <c r="I24" s="75"/>
      <c r="J24" s="76"/>
      <c r="K24" s="60"/>
      <c r="L24" s="109"/>
      <c r="N24" s="203"/>
      <c r="O24" s="203"/>
    </row>
    <row r="25" spans="1:15" ht="14.25" thickBot="1">
      <c r="A25" s="89" t="str">
        <f>D25&amp;COUNTIF($D$3:$D25,D25)</f>
        <v>0</v>
      </c>
      <c r="B25" s="65">
        <v>23</v>
      </c>
      <c r="C25" s="66"/>
      <c r="D25" s="65"/>
      <c r="E25" s="65"/>
      <c r="F25" s="66"/>
      <c r="G25" s="77"/>
      <c r="H25" s="66"/>
      <c r="I25" s="78"/>
      <c r="J25" s="79"/>
      <c r="K25" s="68"/>
      <c r="L25" s="108"/>
      <c r="N25" s="203"/>
      <c r="O25" s="203"/>
    </row>
    <row r="26" spans="1:12" ht="15">
      <c r="A26" s="89" t="str">
        <f>D26&amp;COUNTIF($D$3:$D26,D26)</f>
        <v>Ｓ1</v>
      </c>
      <c r="B26" s="69">
        <v>24</v>
      </c>
      <c r="C26" s="59">
        <v>123456</v>
      </c>
      <c r="D26" s="56" t="s">
        <v>109</v>
      </c>
      <c r="E26" s="56" t="str">
        <f>VLOOKUP($D26,$N$4:$O$10,2,0)</f>
        <v>情報技術系</v>
      </c>
      <c r="F26" s="59" t="s">
        <v>161</v>
      </c>
      <c r="G26" s="64" t="s">
        <v>57</v>
      </c>
      <c r="H26" s="59">
        <v>2</v>
      </c>
      <c r="I26" s="56" t="s">
        <v>101</v>
      </c>
      <c r="J26" s="76">
        <v>286104</v>
      </c>
      <c r="K26" s="60" t="s">
        <v>137</v>
      </c>
      <c r="L26" s="109"/>
    </row>
    <row r="27" spans="1:12" ht="15">
      <c r="A27" s="89" t="str">
        <f>D27&amp;COUNTIF($D$3:$D27,D27)</f>
        <v>Ｓ2</v>
      </c>
      <c r="B27" s="56">
        <v>25</v>
      </c>
      <c r="C27" s="59">
        <v>234567</v>
      </c>
      <c r="D27" s="56" t="s">
        <v>134</v>
      </c>
      <c r="E27" s="69" t="str">
        <f>VLOOKUP($D27,$N$4:$O$10,2,0)</f>
        <v>情報技術系</v>
      </c>
      <c r="F27" s="70" t="s">
        <v>162</v>
      </c>
      <c r="G27" s="64" t="s">
        <v>108</v>
      </c>
      <c r="H27" s="70">
        <v>1</v>
      </c>
      <c r="I27" s="69" t="s">
        <v>101</v>
      </c>
      <c r="J27" s="73">
        <v>244088</v>
      </c>
      <c r="K27" s="74" t="s">
        <v>136</v>
      </c>
      <c r="L27" s="109"/>
    </row>
    <row r="28" spans="1:12" ht="15">
      <c r="A28" s="89" t="str">
        <f>D28&amp;COUNTIF($D$3:$D28,D28)</f>
        <v>Ｓ3</v>
      </c>
      <c r="B28" s="56">
        <v>26</v>
      </c>
      <c r="C28" s="59">
        <v>345678</v>
      </c>
      <c r="D28" s="56" t="s">
        <v>109</v>
      </c>
      <c r="E28" s="56" t="str">
        <f>VLOOKUP($D28,$N$4:$O$10,2,0)</f>
        <v>情報技術系</v>
      </c>
      <c r="F28" s="59" t="s">
        <v>163</v>
      </c>
      <c r="G28" s="64" t="s">
        <v>57</v>
      </c>
      <c r="H28" s="59">
        <v>2</v>
      </c>
      <c r="I28" s="75">
        <v>82</v>
      </c>
      <c r="J28" s="76">
        <v>387712</v>
      </c>
      <c r="K28" s="60" t="s">
        <v>103</v>
      </c>
      <c r="L28" s="109"/>
    </row>
    <row r="29" spans="1:12" ht="15">
      <c r="A29" s="89" t="str">
        <f>D29&amp;COUNTIF($D$3:$D29,D29)</f>
        <v>0</v>
      </c>
      <c r="B29" s="56">
        <v>27</v>
      </c>
      <c r="C29" s="61"/>
      <c r="D29" s="56"/>
      <c r="E29" s="56"/>
      <c r="F29" s="61"/>
      <c r="G29" s="61"/>
      <c r="H29" s="61"/>
      <c r="I29" s="75"/>
      <c r="J29" s="76"/>
      <c r="K29" s="60"/>
      <c r="L29" s="109"/>
    </row>
    <row r="30" spans="1:12" ht="15">
      <c r="A30" s="89" t="str">
        <f>D30&amp;COUNTIF($D$3:$D30,D30)</f>
        <v>0</v>
      </c>
      <c r="B30" s="56">
        <v>28</v>
      </c>
      <c r="C30" s="59"/>
      <c r="D30" s="56"/>
      <c r="E30" s="56"/>
      <c r="F30" s="59"/>
      <c r="G30" s="64"/>
      <c r="H30" s="59"/>
      <c r="I30" s="75"/>
      <c r="J30" s="76"/>
      <c r="K30" s="60"/>
      <c r="L30" s="109"/>
    </row>
    <row r="31" spans="1:12" ht="15">
      <c r="A31" s="89" t="str">
        <f>D31&amp;COUNTIF($D$3:$D31,D31)</f>
        <v>0</v>
      </c>
      <c r="B31" s="56">
        <v>29</v>
      </c>
      <c r="C31" s="59"/>
      <c r="D31" s="56"/>
      <c r="E31" s="56"/>
      <c r="F31" s="59"/>
      <c r="G31" s="64"/>
      <c r="H31" s="59"/>
      <c r="I31" s="75"/>
      <c r="J31" s="76"/>
      <c r="K31" s="60"/>
      <c r="L31" s="109"/>
    </row>
    <row r="32" spans="1:12" ht="14.25" thickBot="1">
      <c r="A32" s="89" t="str">
        <f>D32&amp;COUNTIF($D$3:$D32,D32)</f>
        <v>0</v>
      </c>
      <c r="B32" s="65">
        <v>30</v>
      </c>
      <c r="C32" s="67"/>
      <c r="D32" s="65"/>
      <c r="E32" s="65"/>
      <c r="F32" s="67"/>
      <c r="G32" s="77"/>
      <c r="H32" s="67"/>
      <c r="I32" s="78"/>
      <c r="J32" s="79"/>
      <c r="K32" s="68"/>
      <c r="L32" s="108"/>
    </row>
    <row r="33" spans="1:12" ht="15">
      <c r="A33" s="89" t="str">
        <f>D33&amp;COUNTIF($D$3:$D33,D33)</f>
        <v>Ｋ1</v>
      </c>
      <c r="B33" s="69">
        <v>31</v>
      </c>
      <c r="C33" s="70">
        <v>456789</v>
      </c>
      <c r="D33" s="69" t="s">
        <v>110</v>
      </c>
      <c r="E33" s="69" t="str">
        <f>VLOOKUP($D33,$N$4:$O$10,2,0)</f>
        <v>工業化学系</v>
      </c>
      <c r="F33" s="70" t="s">
        <v>164</v>
      </c>
      <c r="G33" s="71" t="s">
        <v>57</v>
      </c>
      <c r="H33" s="70">
        <v>2</v>
      </c>
      <c r="I33" s="69" t="s">
        <v>101</v>
      </c>
      <c r="J33" s="73">
        <v>286104</v>
      </c>
      <c r="K33" s="80" t="s">
        <v>107</v>
      </c>
      <c r="L33" s="110"/>
    </row>
    <row r="34" spans="1:12" ht="15">
      <c r="A34" s="89" t="str">
        <f>D34&amp;COUNTIF($D$3:$D34,D34)</f>
        <v>Ｋ2</v>
      </c>
      <c r="B34" s="56">
        <v>33</v>
      </c>
      <c r="C34" s="61">
        <v>567890</v>
      </c>
      <c r="D34" s="56" t="s">
        <v>110</v>
      </c>
      <c r="E34" s="56" t="str">
        <f>VLOOKUP($D34,$N$4:$O$10,2,0)</f>
        <v>工業化学系</v>
      </c>
      <c r="F34" s="59" t="s">
        <v>165</v>
      </c>
      <c r="G34" s="64" t="s">
        <v>57</v>
      </c>
      <c r="H34" s="59">
        <v>2</v>
      </c>
      <c r="I34" s="75">
        <v>143</v>
      </c>
      <c r="J34" s="76">
        <v>433680</v>
      </c>
      <c r="K34" s="80" t="s">
        <v>107</v>
      </c>
      <c r="L34" s="110"/>
    </row>
    <row r="35" spans="1:12" ht="15">
      <c r="A35" s="89" t="str">
        <f>D35&amp;COUNTIF($D$3:$D35,D35)</f>
        <v>Ｋ3</v>
      </c>
      <c r="B35" s="56">
        <v>32</v>
      </c>
      <c r="C35" s="59">
        <v>678901</v>
      </c>
      <c r="D35" s="56" t="s">
        <v>111</v>
      </c>
      <c r="E35" s="56" t="str">
        <f>VLOOKUP($D35,$N$4:$O$10,2,0)</f>
        <v>工業化学系</v>
      </c>
      <c r="F35" s="59" t="s">
        <v>166</v>
      </c>
      <c r="G35" s="64" t="s">
        <v>57</v>
      </c>
      <c r="H35" s="59">
        <v>2</v>
      </c>
      <c r="I35" s="75">
        <v>138</v>
      </c>
      <c r="J35" s="76">
        <v>432328</v>
      </c>
      <c r="K35" s="80" t="s">
        <v>107</v>
      </c>
      <c r="L35" s="110"/>
    </row>
    <row r="36" spans="1:12" ht="15">
      <c r="A36" s="89" t="str">
        <f>D36&amp;COUNTIF($D$3:$D36,D36)</f>
        <v>0</v>
      </c>
      <c r="B36" s="56">
        <v>34</v>
      </c>
      <c r="C36" s="61"/>
      <c r="D36" s="56"/>
      <c r="E36" s="56"/>
      <c r="F36" s="59"/>
      <c r="G36" s="64"/>
      <c r="H36" s="59"/>
      <c r="I36" s="75"/>
      <c r="J36" s="76"/>
      <c r="K36" s="60"/>
      <c r="L36" s="109"/>
    </row>
    <row r="37" spans="1:12" ht="15">
      <c r="A37" s="89" t="str">
        <f>D37&amp;COUNTIF($D$3:$D37,D37)</f>
        <v>0</v>
      </c>
      <c r="B37" s="56">
        <v>35</v>
      </c>
      <c r="C37" s="59"/>
      <c r="D37" s="56"/>
      <c r="E37" s="56"/>
      <c r="F37" s="59"/>
      <c r="G37" s="64"/>
      <c r="H37" s="59"/>
      <c r="I37" s="75"/>
      <c r="J37" s="76"/>
      <c r="K37" s="60"/>
      <c r="L37" s="109"/>
    </row>
    <row r="38" spans="1:12" ht="15">
      <c r="A38" s="89" t="str">
        <f>D38&amp;COUNTIF($D$3:$D38,D38)</f>
        <v>0</v>
      </c>
      <c r="B38" s="56">
        <v>36</v>
      </c>
      <c r="C38" s="59"/>
      <c r="D38" s="56"/>
      <c r="E38" s="56"/>
      <c r="F38" s="59"/>
      <c r="G38" s="64"/>
      <c r="H38" s="59"/>
      <c r="I38" s="75"/>
      <c r="J38" s="76"/>
      <c r="K38" s="104"/>
      <c r="L38" s="111"/>
    </row>
    <row r="39" spans="1:12" ht="14.25" thickBot="1">
      <c r="A39" s="89" t="str">
        <f>D39&amp;COUNTIF($D$3:$D39,D39)</f>
        <v>0</v>
      </c>
      <c r="B39" s="65">
        <v>37</v>
      </c>
      <c r="C39" s="67"/>
      <c r="D39" s="65"/>
      <c r="E39" s="65"/>
      <c r="F39" s="67"/>
      <c r="G39" s="77"/>
      <c r="H39" s="67"/>
      <c r="I39" s="78"/>
      <c r="J39" s="79"/>
      <c r="K39" s="68"/>
      <c r="L39" s="109"/>
    </row>
    <row r="40" spans="1:12" ht="15">
      <c r="A40" s="89" t="str">
        <f>D40&amp;COUNTIF($D$3:$D40,D40)</f>
        <v>Ａ1</v>
      </c>
      <c r="B40" s="69">
        <v>38</v>
      </c>
      <c r="C40" s="70">
        <v>789012</v>
      </c>
      <c r="D40" s="69" t="s">
        <v>112</v>
      </c>
      <c r="E40" s="69" t="str">
        <f>VLOOKUP($D40,$N$4:$O$10,2,0)</f>
        <v>建築系</v>
      </c>
      <c r="F40" s="70" t="s">
        <v>167</v>
      </c>
      <c r="G40" s="71" t="s">
        <v>57</v>
      </c>
      <c r="H40" s="70">
        <v>2</v>
      </c>
      <c r="I40" s="72">
        <v>135</v>
      </c>
      <c r="J40" s="73">
        <v>431600</v>
      </c>
      <c r="K40" s="74" t="s">
        <v>105</v>
      </c>
      <c r="L40" s="109"/>
    </row>
    <row r="41" spans="1:12" ht="15">
      <c r="A41" s="89" t="str">
        <f>D41&amp;COUNTIF($D$3:$D41,D41)</f>
        <v>Ａ2</v>
      </c>
      <c r="B41" s="56">
        <v>39</v>
      </c>
      <c r="C41" s="70">
        <v>890123</v>
      </c>
      <c r="D41" s="69" t="s">
        <v>135</v>
      </c>
      <c r="E41" s="69" t="str">
        <f>VLOOKUP($D41,$N$4:$O$10,2,0)</f>
        <v>建築系</v>
      </c>
      <c r="F41" s="70" t="s">
        <v>168</v>
      </c>
      <c r="G41" s="71" t="s">
        <v>57</v>
      </c>
      <c r="H41" s="70">
        <v>2</v>
      </c>
      <c r="I41" s="72">
        <v>134</v>
      </c>
      <c r="J41" s="73">
        <v>431288</v>
      </c>
      <c r="K41" s="74" t="s">
        <v>138</v>
      </c>
      <c r="L41" s="109"/>
    </row>
    <row r="42" spans="1:12" ht="15">
      <c r="A42" s="89" t="str">
        <f>D42&amp;COUNTIF($D$3:$D42,D42)</f>
        <v>Ａ3</v>
      </c>
      <c r="B42" s="56">
        <v>40</v>
      </c>
      <c r="C42" s="59">
        <v>901234</v>
      </c>
      <c r="D42" s="56" t="s">
        <v>112</v>
      </c>
      <c r="E42" s="56" t="str">
        <f>VLOOKUP($D42,$N$4:$O$10,2,0)</f>
        <v>建築系</v>
      </c>
      <c r="F42" s="59" t="s">
        <v>169</v>
      </c>
      <c r="G42" s="64" t="s">
        <v>57</v>
      </c>
      <c r="H42" s="59">
        <v>2</v>
      </c>
      <c r="I42" s="75">
        <v>145</v>
      </c>
      <c r="J42" s="76">
        <v>434096</v>
      </c>
      <c r="K42" s="60" t="s">
        <v>138</v>
      </c>
      <c r="L42" s="109"/>
    </row>
    <row r="43" spans="1:12" ht="15">
      <c r="A43" s="89" t="str">
        <f>D43&amp;COUNTIF($D$3:$D43,D43)</f>
        <v>0</v>
      </c>
      <c r="B43" s="56">
        <v>41</v>
      </c>
      <c r="C43" s="59"/>
      <c r="D43" s="56"/>
      <c r="E43" s="56"/>
      <c r="F43" s="59"/>
      <c r="G43" s="64"/>
      <c r="H43" s="59"/>
      <c r="I43" s="75"/>
      <c r="J43" s="76"/>
      <c r="K43" s="60"/>
      <c r="L43" s="109"/>
    </row>
    <row r="44" spans="1:12" ht="15">
      <c r="A44" s="89" t="str">
        <f>D44&amp;COUNTIF($D$3:$D44,D44)</f>
        <v>0</v>
      </c>
      <c r="B44" s="56">
        <v>42</v>
      </c>
      <c r="C44" s="59"/>
      <c r="D44" s="56"/>
      <c r="E44" s="56"/>
      <c r="F44" s="59"/>
      <c r="G44" s="64"/>
      <c r="H44" s="59"/>
      <c r="I44" s="75"/>
      <c r="J44" s="76"/>
      <c r="K44" s="60"/>
      <c r="L44" s="109"/>
    </row>
    <row r="45" spans="1:12" ht="15">
      <c r="A45" s="89" t="str">
        <f>D45&amp;COUNTIF($D$3:$D45,D45)</f>
        <v>0</v>
      </c>
      <c r="B45" s="56">
        <v>43</v>
      </c>
      <c r="C45" s="59"/>
      <c r="D45" s="56"/>
      <c r="E45" s="56"/>
      <c r="F45" s="105"/>
      <c r="G45" s="64"/>
      <c r="H45" s="59"/>
      <c r="I45" s="75"/>
      <c r="J45" s="76"/>
      <c r="K45" s="61"/>
      <c r="L45" s="110"/>
    </row>
    <row r="46" spans="1:12" ht="14.25" thickBot="1">
      <c r="A46" s="89" t="str">
        <f>D46&amp;COUNTIF($D$3:$D46,D46)</f>
        <v>0</v>
      </c>
      <c r="B46" s="65">
        <v>44</v>
      </c>
      <c r="C46" s="67"/>
      <c r="D46" s="65"/>
      <c r="E46" s="65"/>
      <c r="F46" s="67"/>
      <c r="G46" s="77"/>
      <c r="H46" s="67"/>
      <c r="I46" s="78"/>
      <c r="J46" s="79"/>
      <c r="K46" s="68"/>
      <c r="L46" s="108"/>
    </row>
    <row r="47" spans="1:12" ht="15">
      <c r="A47" s="89" t="str">
        <f>D47&amp;COUNTIF($D$3:$D47,D47)</f>
        <v>Ｃ1</v>
      </c>
      <c r="B47" s="69">
        <v>45</v>
      </c>
      <c r="C47" s="59">
        <v>112233</v>
      </c>
      <c r="D47" s="56" t="s">
        <v>113</v>
      </c>
      <c r="E47" s="56" t="str">
        <f>VLOOKUP($D47,$N$4:$O$10,2,0)</f>
        <v>建設技術系</v>
      </c>
      <c r="F47" s="59" t="s">
        <v>170</v>
      </c>
      <c r="G47" s="64" t="s">
        <v>57</v>
      </c>
      <c r="H47" s="59">
        <v>2</v>
      </c>
      <c r="I47" s="56" t="s">
        <v>101</v>
      </c>
      <c r="J47" s="76">
        <v>286104</v>
      </c>
      <c r="K47" s="60" t="s">
        <v>58</v>
      </c>
      <c r="L47" s="109"/>
    </row>
    <row r="48" spans="1:12" ht="15">
      <c r="A48" s="89" t="str">
        <f>D48&amp;COUNTIF($D$3:$D48,D48)</f>
        <v>Ｃ2</v>
      </c>
      <c r="B48" s="56">
        <v>46</v>
      </c>
      <c r="C48" s="59">
        <v>223344</v>
      </c>
      <c r="D48" s="56" t="s">
        <v>113</v>
      </c>
      <c r="E48" s="56" t="str">
        <f>VLOOKUP($D48,$N$4:$O$10,2,0)</f>
        <v>建設技術系</v>
      </c>
      <c r="F48" s="59" t="s">
        <v>171</v>
      </c>
      <c r="G48" s="64" t="s">
        <v>57</v>
      </c>
      <c r="H48" s="59">
        <v>2</v>
      </c>
      <c r="I48" s="75">
        <v>121</v>
      </c>
      <c r="J48" s="76">
        <v>427752</v>
      </c>
      <c r="K48" s="61" t="s">
        <v>105</v>
      </c>
      <c r="L48" s="110"/>
    </row>
    <row r="49" spans="1:14" ht="15">
      <c r="A49" s="89" t="str">
        <f>D49&amp;COUNTIF($D$3:$D49,D49)</f>
        <v>0</v>
      </c>
      <c r="B49" s="56">
        <v>47</v>
      </c>
      <c r="C49" s="61"/>
      <c r="D49" s="56"/>
      <c r="E49" s="56"/>
      <c r="F49" s="59"/>
      <c r="G49" s="64"/>
      <c r="H49" s="59"/>
      <c r="I49" s="75"/>
      <c r="J49" s="76"/>
      <c r="K49" s="80"/>
      <c r="L49" s="110"/>
      <c r="N49" t="s">
        <v>114</v>
      </c>
    </row>
    <row r="50" spans="1:12" ht="15">
      <c r="A50" s="89" t="str">
        <f>D50&amp;COUNTIF($D$3:$D50,D50)</f>
        <v>0</v>
      </c>
      <c r="B50" s="56">
        <v>48</v>
      </c>
      <c r="C50" s="61"/>
      <c r="D50" s="56"/>
      <c r="E50" s="56"/>
      <c r="F50" s="61"/>
      <c r="G50" s="64"/>
      <c r="H50" s="61"/>
      <c r="I50" s="75"/>
      <c r="J50" s="76"/>
      <c r="K50" s="60"/>
      <c r="L50" s="109"/>
    </row>
    <row r="51" spans="1:12" ht="15">
      <c r="A51" s="89" t="str">
        <f>D51&amp;COUNTIF($D$3:$D51,D51)</f>
        <v>0</v>
      </c>
      <c r="B51" s="56">
        <v>49</v>
      </c>
      <c r="C51" s="59"/>
      <c r="D51" s="56"/>
      <c r="E51" s="56"/>
      <c r="F51" s="59"/>
      <c r="G51" s="64"/>
      <c r="H51" s="59"/>
      <c r="I51" s="75"/>
      <c r="J51" s="76"/>
      <c r="K51" s="60"/>
      <c r="L51" s="109"/>
    </row>
    <row r="52" spans="1:12" ht="15">
      <c r="A52" s="89" t="str">
        <f>D52&amp;COUNTIF($D$3:$D52,D52)</f>
        <v>0</v>
      </c>
      <c r="B52" s="56">
        <v>50</v>
      </c>
      <c r="C52" s="59"/>
      <c r="D52" s="56"/>
      <c r="E52" s="56"/>
      <c r="F52" s="59"/>
      <c r="G52" s="64"/>
      <c r="H52" s="59"/>
      <c r="I52" s="75"/>
      <c r="J52" s="76"/>
      <c r="K52" s="60"/>
      <c r="L52" s="109"/>
    </row>
    <row r="53" spans="1:12" ht="14.25" thickBot="1">
      <c r="A53" s="89" t="str">
        <f>D53&amp;COUNTIF($D$3:$D53,D53)</f>
        <v>0</v>
      </c>
      <c r="B53" s="65">
        <v>51</v>
      </c>
      <c r="C53" s="78"/>
      <c r="D53" s="65"/>
      <c r="E53" s="65"/>
      <c r="F53" s="81"/>
      <c r="G53" s="82"/>
      <c r="H53" s="78"/>
      <c r="I53" s="78"/>
      <c r="J53" s="79"/>
      <c r="K53" s="83"/>
      <c r="L53" s="112"/>
    </row>
    <row r="54" spans="1:12" ht="15">
      <c r="A54" s="89" t="str">
        <f>D54&amp;COUNTIF($D$3:$D54,D54)</f>
        <v>ＩＮ1</v>
      </c>
      <c r="B54" s="69">
        <v>52</v>
      </c>
      <c r="C54" s="70">
        <v>334455</v>
      </c>
      <c r="D54" s="69" t="s">
        <v>115</v>
      </c>
      <c r="E54" s="69" t="str">
        <f>VLOOKUP($D54,$N$4:$O$10,2,0)</f>
        <v>ｲﾝﾃﾘｱ系</v>
      </c>
      <c r="F54" s="70" t="s">
        <v>172</v>
      </c>
      <c r="G54" s="71" t="s">
        <v>57</v>
      </c>
      <c r="H54" s="70">
        <v>2</v>
      </c>
      <c r="I54" s="72">
        <v>136</v>
      </c>
      <c r="J54" s="73">
        <v>431808</v>
      </c>
      <c r="K54" s="74" t="s">
        <v>105</v>
      </c>
      <c r="L54" s="109"/>
    </row>
    <row r="55" spans="1:12" ht="15">
      <c r="A55" s="89" t="str">
        <f>D55&amp;COUNTIF($D$3:$D55,D55)</f>
        <v>ＩＮ2</v>
      </c>
      <c r="B55" s="56">
        <v>53</v>
      </c>
      <c r="C55" s="59">
        <v>445566</v>
      </c>
      <c r="D55" s="56" t="s">
        <v>115</v>
      </c>
      <c r="E55" s="69" t="str">
        <f>VLOOKUP($D55,$N$4:$O$10,2,0)</f>
        <v>ｲﾝﾃﾘｱ系</v>
      </c>
      <c r="F55" s="70" t="s">
        <v>173</v>
      </c>
      <c r="G55" s="64" t="s">
        <v>57</v>
      </c>
      <c r="H55" s="59">
        <v>2</v>
      </c>
      <c r="I55" s="75">
        <v>138</v>
      </c>
      <c r="J55" s="76">
        <v>432328</v>
      </c>
      <c r="K55" s="74" t="s">
        <v>105</v>
      </c>
      <c r="L55" s="109"/>
    </row>
    <row r="56" spans="1:12" ht="15">
      <c r="A56" s="89" t="str">
        <f>D56&amp;COUNTIF($D$3:$D56,D56)</f>
        <v>0</v>
      </c>
      <c r="B56" s="56">
        <v>54</v>
      </c>
      <c r="C56" s="59"/>
      <c r="D56" s="56"/>
      <c r="E56" s="56"/>
      <c r="F56" s="59"/>
      <c r="G56" s="64"/>
      <c r="H56" s="59"/>
      <c r="I56" s="75"/>
      <c r="J56" s="76"/>
      <c r="K56" s="84"/>
      <c r="L56" s="113"/>
    </row>
    <row r="57" spans="1:12" ht="15">
      <c r="A57" s="89" t="str">
        <f>D57&amp;COUNTIF($D$3:$D57,D57)</f>
        <v>0</v>
      </c>
      <c r="B57" s="56">
        <v>55</v>
      </c>
      <c r="C57" s="61"/>
      <c r="D57" s="56"/>
      <c r="E57" s="56"/>
      <c r="F57" s="61"/>
      <c r="G57" s="61"/>
      <c r="H57" s="61"/>
      <c r="I57" s="75"/>
      <c r="J57" s="76"/>
      <c r="K57" s="60"/>
      <c r="L57" s="109"/>
    </row>
    <row r="58" spans="1:12" ht="15">
      <c r="A58" s="89" t="str">
        <f>D58&amp;COUNTIF($D$3:$D58,D58)</f>
        <v>0</v>
      </c>
      <c r="B58" s="56">
        <v>56</v>
      </c>
      <c r="C58" s="61"/>
      <c r="D58" s="56"/>
      <c r="E58" s="56"/>
      <c r="F58" s="59"/>
      <c r="G58" s="64"/>
      <c r="H58" s="59"/>
      <c r="I58" s="75"/>
      <c r="J58" s="76"/>
      <c r="K58" s="60"/>
      <c r="L58" s="109"/>
    </row>
    <row r="59" spans="1:12" ht="15">
      <c r="A59" s="89" t="str">
        <f>D59&amp;COUNTIF($D$3:$D59,D59)</f>
        <v>0</v>
      </c>
      <c r="B59" s="56">
        <v>58</v>
      </c>
      <c r="C59" s="61"/>
      <c r="D59" s="56"/>
      <c r="E59" s="56"/>
      <c r="F59" s="61"/>
      <c r="G59" s="61"/>
      <c r="H59" s="61"/>
      <c r="I59" s="75"/>
      <c r="J59" s="76"/>
      <c r="K59" s="60"/>
      <c r="L59" s="109"/>
    </row>
    <row r="60" spans="1:12" ht="15">
      <c r="A60" s="89" t="str">
        <f>D60&amp;COUNTIF($D$3:$D60,D60)</f>
        <v>0</v>
      </c>
      <c r="B60" s="56">
        <v>59</v>
      </c>
      <c r="C60" s="61"/>
      <c r="D60" s="56"/>
      <c r="E60" s="56"/>
      <c r="F60" s="61"/>
      <c r="G60" s="61"/>
      <c r="H60" s="61"/>
      <c r="I60" s="75"/>
      <c r="J60" s="76"/>
      <c r="K60" s="74"/>
      <c r="L60" s="108"/>
    </row>
    <row r="61" spans="1:12" ht="15">
      <c r="A61" s="89" t="str">
        <f>D61&amp;COUNTIF($D$3:$D61,D61)</f>
        <v>0</v>
      </c>
      <c r="B61" s="87">
        <v>60</v>
      </c>
      <c r="C61" s="59"/>
      <c r="D61" s="56"/>
      <c r="E61" s="56"/>
      <c r="F61" s="59"/>
      <c r="G61" s="64"/>
      <c r="H61" s="59"/>
      <c r="I61" s="75"/>
      <c r="J61" s="76"/>
      <c r="K61" s="124"/>
      <c r="L61" s="114"/>
    </row>
  </sheetData>
  <mergeCells count="11">
    <mergeCell ref="N13:N25"/>
    <mergeCell ref="O13:O25"/>
    <mergeCell ref="M2:O2"/>
    <mergeCell ref="J1:J2"/>
    <mergeCell ref="K1:K2"/>
    <mergeCell ref="B1:B2"/>
    <mergeCell ref="C1:C2"/>
    <mergeCell ref="F1:F2"/>
    <mergeCell ref="G1:G2"/>
    <mergeCell ref="H1:I1"/>
    <mergeCell ref="D1:E2"/>
  </mergeCells>
  <dataValidations count="2">
    <dataValidation type="list" allowBlank="1" showInputMessage="1" showErrorMessage="1" sqref="D3:D61">
      <formula1>$N$4:$N$10</formula1>
    </dataValidation>
    <dataValidation type="list" allowBlank="1" showInputMessage="1" showErrorMessage="1" sqref="E3:E61">
      <formula1>$O$4:$O$10</formula1>
    </dataValidation>
  </dataValidations>
  <printOptions/>
  <pageMargins left="0.7" right="0.26" top="0.75" bottom="0.26"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25"/>
  <sheetViews>
    <sheetView view="pageBreakPreview" zoomScale="115" zoomScaleSheetLayoutView="115" workbookViewId="0" topLeftCell="A1">
      <selection activeCell="C4" sqref="C4:C5"/>
    </sheetView>
  </sheetViews>
  <sheetFormatPr defaultColWidth="12.00390625" defaultRowHeight="21.75" customHeight="1"/>
  <cols>
    <col min="1" max="1" width="6.8515625" style="2" customWidth="1"/>
    <col min="2" max="2" width="12.00390625" style="2" customWidth="1"/>
    <col min="3" max="3" width="8.57421875" style="2" customWidth="1"/>
    <col min="4" max="4" width="17.8515625" style="2" customWidth="1"/>
    <col min="5" max="5" width="4.8515625" style="2" customWidth="1"/>
    <col min="6" max="6" width="3.421875" style="2" customWidth="1"/>
    <col min="7" max="7" width="4.8515625" style="2" customWidth="1"/>
    <col min="8" max="8" width="12.00390625" style="2" customWidth="1"/>
    <col min="9" max="9" width="13.00390625" style="2" customWidth="1"/>
    <col min="10" max="10" width="12.00390625" style="2" customWidth="1"/>
    <col min="11" max="11" width="4.140625" style="2" customWidth="1"/>
    <col min="12" max="12" width="8.57421875" style="2" customWidth="1"/>
    <col min="13" max="13" width="4.7109375" style="2" customWidth="1"/>
    <col min="14" max="14" width="6.421875" style="2" customWidth="1"/>
    <col min="15" max="15" width="3.421875" style="2" customWidth="1"/>
    <col min="16" max="16" width="6.421875" style="2" customWidth="1"/>
    <col min="17" max="16384" width="12.00390625" style="2" customWidth="1"/>
  </cols>
  <sheetData>
    <row r="1" spans="2:11" ht="27" customHeight="1">
      <c r="B1" s="210" t="s">
        <v>132</v>
      </c>
      <c r="C1" s="210"/>
      <c r="D1" s="210"/>
      <c r="E1" s="210"/>
      <c r="F1" s="210"/>
      <c r="G1" s="210"/>
      <c r="H1" s="210"/>
      <c r="I1" s="210"/>
      <c r="J1" s="210"/>
      <c r="K1" s="106"/>
    </row>
    <row r="2" spans="2:11" ht="9.75" customHeight="1" thickBot="1">
      <c r="B2" s="5"/>
      <c r="C2" s="5"/>
      <c r="D2" s="5"/>
      <c r="E2" s="5"/>
      <c r="F2" s="5"/>
      <c r="G2" s="5"/>
      <c r="H2" s="5"/>
      <c r="I2" s="5"/>
      <c r="J2" s="5"/>
      <c r="K2" s="106"/>
    </row>
    <row r="3" spans="2:11" ht="30" customHeight="1">
      <c r="B3" s="6" t="s">
        <v>0</v>
      </c>
      <c r="C3" s="208" t="s">
        <v>177</v>
      </c>
      <c r="D3" s="208"/>
      <c r="E3" s="208" t="s">
        <v>1</v>
      </c>
      <c r="F3" s="208"/>
      <c r="G3" s="208"/>
      <c r="H3" s="208"/>
      <c r="I3" s="208" t="s">
        <v>9</v>
      </c>
      <c r="J3" s="209"/>
      <c r="K3" s="115"/>
    </row>
    <row r="4" spans="2:11" ht="25.5" customHeight="1">
      <c r="B4" s="7" t="s">
        <v>7</v>
      </c>
      <c r="C4" s="211" t="s">
        <v>2</v>
      </c>
      <c r="D4" s="211" t="s">
        <v>8</v>
      </c>
      <c r="E4" s="211" t="s">
        <v>11</v>
      </c>
      <c r="F4" s="211"/>
      <c r="G4" s="211"/>
      <c r="H4" s="211"/>
      <c r="I4" s="211" t="s">
        <v>10</v>
      </c>
      <c r="J4" s="212" t="s">
        <v>5</v>
      </c>
      <c r="K4" s="115"/>
    </row>
    <row r="5" spans="2:16" ht="25.5" customHeight="1">
      <c r="B5" s="8" t="s">
        <v>6</v>
      </c>
      <c r="C5" s="211"/>
      <c r="D5" s="211"/>
      <c r="E5" s="213" t="s">
        <v>12</v>
      </c>
      <c r="F5" s="213"/>
      <c r="G5" s="213"/>
      <c r="H5" s="4" t="s">
        <v>13</v>
      </c>
      <c r="I5" s="211"/>
      <c r="J5" s="212"/>
      <c r="K5" s="115"/>
      <c r="L5" s="22" t="s">
        <v>121</v>
      </c>
      <c r="N5" s="116" t="s">
        <v>143</v>
      </c>
      <c r="O5" s="11"/>
      <c r="P5" s="117" t="s">
        <v>144</v>
      </c>
    </row>
    <row r="6" spans="1:16" ht="33" customHeight="1">
      <c r="A6" s="2" t="str">
        <f>IF($M$8+1&gt;1,$L$8&amp;1,"")</f>
        <v>Ｍ1</v>
      </c>
      <c r="B6" s="97" t="str">
        <f>IF(A6="","",VLOOKUP($L$6,'名簿'!$M$4:$O$10,3,0))</f>
        <v>電子機械系</v>
      </c>
      <c r="C6" s="19" t="str">
        <f>IF(IF($A6="","",VLOOKUP($A6,'名簿'!$A$1:$K$61,7,0))="実習助手（実習教師）","実習助手",IF($A6="","",VLOOKUP($A6,'名簿'!$A$1:$K$61,7,0)))</f>
        <v>講師</v>
      </c>
      <c r="D6" s="19" t="str">
        <f>IF($A6="","",VLOOKUP($A6,'名簿'!$A$1:$K$62,6,0))</f>
        <v>鹿児島　太郎</v>
      </c>
      <c r="E6" s="91">
        <f>IF($A6="","",VLOOKUP($A6,'名簿'!$A$1:$K$61,8,0))</f>
        <v>1</v>
      </c>
      <c r="F6" s="21" t="str">
        <f>IF(D6="","","×")</f>
        <v>×</v>
      </c>
      <c r="G6" s="20">
        <f>IF($A6="","",VLOOKUP($A6,'名簿'!$A$1:$K$61,9,0))</f>
        <v>1</v>
      </c>
      <c r="H6" s="90">
        <f>IF($A6="","",VLOOKUP($A6,'名簿'!$A$1:$K$61,10,0))</f>
        <v>247104</v>
      </c>
      <c r="I6" s="123" t="str">
        <f>IF($A6="","",IF(VLOOKUP($A6,'名簿'!$A$1:$K$61,11,0)="","",VLOOKUP($A6,'名簿'!$A$1:$K$61,11,0)))</f>
        <v>高一（工）</v>
      </c>
      <c r="J6" s="9"/>
      <c r="K6" s="115"/>
      <c r="L6" s="22">
        <v>1</v>
      </c>
      <c r="N6" s="92">
        <v>1</v>
      </c>
      <c r="O6" s="93" t="s">
        <v>126</v>
      </c>
      <c r="P6" s="94">
        <v>3</v>
      </c>
    </row>
    <row r="7" spans="1:13" ht="33" customHeight="1">
      <c r="A7" s="2" t="str">
        <f>IF($M$8+1&gt;2,$L$8&amp;2,"")</f>
        <v>Ｍ2</v>
      </c>
      <c r="B7" s="97" t="str">
        <f>IF(A7="","",VLOOKUP($L$6,'名簿'!$M$4:$O$10,3,0))</f>
        <v>電子機械系</v>
      </c>
      <c r="C7" s="19" t="str">
        <f>IF(IF($A7="","",VLOOKUP($A7,'名簿'!$A$1:$K$61,7,0))="実習助手（実習教師）","実習助手",IF($A7="","",VLOOKUP($A7,'名簿'!$A$1:$K$61,7,0)))</f>
        <v>実習助手</v>
      </c>
      <c r="D7" s="19" t="str">
        <f>IF($A7="","",VLOOKUP($A7,'名簿'!$A$1:$K$62,6,0))</f>
        <v>桜島　次郎</v>
      </c>
      <c r="E7" s="91">
        <f>IF($A7="","",VLOOKUP($A7,'名簿'!$A$1:$K$61,8,0))</f>
        <v>2</v>
      </c>
      <c r="F7" s="21" t="str">
        <f aca="true" t="shared" si="0" ref="F7:F25">IF(D7="","","×")</f>
        <v>×</v>
      </c>
      <c r="G7" s="20">
        <f>IF($A7="","",VLOOKUP($A7,'名簿'!$A$1:$K$61,9,0))</f>
        <v>2</v>
      </c>
      <c r="H7" s="90">
        <f>IF($A7="","",VLOOKUP($A7,'名簿'!$A$1:$K$61,10,0))</f>
        <v>432640</v>
      </c>
      <c r="I7" s="123" t="str">
        <f>IF($A7="","",IF(VLOOKUP($A7,'名簿'!$A$1:$K$61,11,0)="","",VLOOKUP($A7,'名簿'!$A$1:$K$61,11,0)))</f>
        <v>高一（工実）</v>
      </c>
      <c r="J7" s="23"/>
      <c r="K7" s="115"/>
      <c r="L7" s="118" t="s">
        <v>122</v>
      </c>
      <c r="M7" s="119" t="s">
        <v>123</v>
      </c>
    </row>
    <row r="8" spans="1:13" ht="33" customHeight="1">
      <c r="A8" s="2" t="str">
        <f>IF($M$8+1&gt;3,$L$8&amp;3,"")</f>
        <v>Ｍ3</v>
      </c>
      <c r="B8" s="97" t="str">
        <f>IF(A8="","",VLOOKUP($L$6,'名簿'!$M$4:$O$10,3,0))</f>
        <v>電子機械系</v>
      </c>
      <c r="C8" s="19" t="str">
        <f>IF(IF($A8="","",VLOOKUP($A8,'名簿'!$A$1:$K$61,7,0))="実習助手（実習教師）","実習助手",IF($A8="","",VLOOKUP($A8,'名簿'!$A$1:$K$61,7,0)))</f>
        <v>教諭</v>
      </c>
      <c r="D8" s="19" t="str">
        <f>IF($A8="","",VLOOKUP($A8,'名簿'!$A$1:$K$62,6,0))</f>
        <v>鹿屋　一朗</v>
      </c>
      <c r="E8" s="91">
        <f>IF($A8="","",VLOOKUP($A8,'名簿'!$A$1:$K$61,8,0))</f>
        <v>2</v>
      </c>
      <c r="F8" s="21" t="str">
        <f t="shared" si="0"/>
        <v>×</v>
      </c>
      <c r="G8" s="20">
        <f>IF($A8="","",VLOOKUP($A8,'名簿'!$A$1:$K$61,9,0))</f>
        <v>3</v>
      </c>
      <c r="H8" s="90">
        <f>IF($A8="","",VLOOKUP($A8,'名簿'!$A$1:$K$61,10,0))</f>
        <v>434096</v>
      </c>
      <c r="I8" s="123" t="str">
        <f>IF($A8="","",IF(VLOOKUP($A8,'名簿'!$A$1:$K$61,11,0)="","",VLOOKUP($A8,'名簿'!$A$1:$K$61,11,0)))</f>
        <v>高二（工）</v>
      </c>
      <c r="J8" s="23"/>
      <c r="K8" s="115"/>
      <c r="L8" s="2" t="str">
        <f>VLOOKUP($L$6,'名簿'!$M$4:$O$10,2,0)</f>
        <v>Ｍ</v>
      </c>
      <c r="M8" s="2">
        <f>COUNTIF('名簿'!$D$3:$D$60,$L$8)</f>
        <v>5</v>
      </c>
    </row>
    <row r="9" spans="1:11" ht="33" customHeight="1">
      <c r="A9" s="2" t="str">
        <f>IF($M$8+1&gt;4,$L$8&amp;4,"")</f>
        <v>Ｍ4</v>
      </c>
      <c r="B9" s="97" t="str">
        <f>IF(A9="","",VLOOKUP($L$6,'名簿'!$M$4:$O$10,3,0))</f>
        <v>電子機械系</v>
      </c>
      <c r="C9" s="19" t="str">
        <f>IF(IF($A9="","",VLOOKUP($A9,'名簿'!$A$1:$K$61,7,0))="実習助手（実習教師）","実習助手",IF($A9="","",VLOOKUP($A9,'名簿'!$A$1:$K$61,7,0)))</f>
        <v>教諭</v>
      </c>
      <c r="D9" s="19" t="str">
        <f>IF($A9="","",VLOOKUP($A9,'名簿'!$A$1:$K$62,6,0))</f>
        <v>日置　花子</v>
      </c>
      <c r="E9" s="91">
        <f>IF($A9="","",VLOOKUP($A9,'名簿'!$A$1:$K$61,8,0))</f>
        <v>2</v>
      </c>
      <c r="F9" s="21" t="str">
        <f t="shared" si="0"/>
        <v>×</v>
      </c>
      <c r="G9" s="20" t="str">
        <f>IF($A9="","",VLOOKUP($A9,'名簿'!$A$1:$K$61,9,0))</f>
        <v>再</v>
      </c>
      <c r="H9" s="90">
        <f>IF($A9="","",VLOOKUP($A9,'名簿'!$A$1:$K$61,10,0))</f>
        <v>286104</v>
      </c>
      <c r="I9" s="123" t="str">
        <f>IF($A9="","",IF(VLOOKUP($A9,'名簿'!$A$1:$K$61,11,0)="","",VLOOKUP($A9,'名簿'!$A$1:$K$61,11,0)))</f>
        <v>高一（工）</v>
      </c>
      <c r="J9" s="23"/>
      <c r="K9" s="115"/>
    </row>
    <row r="10" spans="1:11" ht="33" customHeight="1">
      <c r="A10" s="2" t="str">
        <f>IF($M$8+1&gt;5,$L$8&amp;5,"")</f>
        <v>Ｍ5</v>
      </c>
      <c r="B10" s="97" t="str">
        <f>IF(A10="","",VLOOKUP($L$6,'名簿'!$M$4:$O$10,3,0))</f>
        <v>電子機械系</v>
      </c>
      <c r="C10" s="19" t="str">
        <f>IF(IF($A10="","",VLOOKUP($A10,'名簿'!$A$1:$K$61,7,0))="実習助手（実習教師）","実習助手",IF($A10="","",VLOOKUP($A10,'名簿'!$A$1:$K$61,7,0)))</f>
        <v>教諭</v>
      </c>
      <c r="D10" s="19" t="str">
        <f>IF($A10="","",VLOOKUP($A10,'名簿'!$A$1:$K$62,6,0))</f>
        <v>姶良　愛</v>
      </c>
      <c r="E10" s="91">
        <f>IF($A10="","",VLOOKUP($A10,'名簿'!$A$1:$K$61,8,0))</f>
        <v>2</v>
      </c>
      <c r="F10" s="21" t="str">
        <f t="shared" si="0"/>
        <v>×</v>
      </c>
      <c r="G10" s="20">
        <f>IF($A10="","",VLOOKUP($A10,'名簿'!$A$1:$K$61,9,0))</f>
        <v>4</v>
      </c>
      <c r="H10" s="90">
        <f>IF($A10="","",VLOOKUP($A10,'名簿'!$A$1:$K$61,10,0))</f>
        <v>433680</v>
      </c>
      <c r="I10" s="123" t="str">
        <f>IF($A10="","",IF(VLOOKUP($A10,'名簿'!$A$1:$K$61,11,0)="","",VLOOKUP($A10,'名簿'!$A$1:$K$61,11,0)))</f>
        <v>高一（工）</v>
      </c>
      <c r="J10" s="23"/>
      <c r="K10" s="115"/>
    </row>
    <row r="11" spans="1:11" ht="33" customHeight="1">
      <c r="A11" s="2" t="str">
        <f>IF($M$8+1&gt;6,$L$8&amp;6,"")</f>
        <v/>
      </c>
      <c r="B11" s="97" t="str">
        <f>IF(A11="","",VLOOKUP($L$6,'名簿'!$M$4:$O$10,3,0))</f>
        <v/>
      </c>
      <c r="C11" s="19" t="str">
        <f>IF(IF($A11="","",VLOOKUP($A11,'名簿'!$A$1:$K$61,7,0))="実習助手（実習教師）","実習助手",IF($A11="","",VLOOKUP($A11,'名簿'!$A$1:$K$61,7,0)))</f>
        <v/>
      </c>
      <c r="D11" s="19" t="str">
        <f>IF($A11="","",VLOOKUP($A11,'名簿'!$A$1:$K$62,6,0))</f>
        <v/>
      </c>
      <c r="E11" s="91" t="str">
        <f>IF($A11="","",VLOOKUP($A11,'名簿'!$A$1:$K$61,8,0))</f>
        <v/>
      </c>
      <c r="F11" s="21" t="str">
        <f t="shared" si="0"/>
        <v/>
      </c>
      <c r="G11" s="20" t="str">
        <f>IF($A11="","",VLOOKUP($A11,'名簿'!$A$1:$K$61,9,0))</f>
        <v/>
      </c>
      <c r="H11" s="90" t="str">
        <f>IF($A11="","",VLOOKUP($A11,'名簿'!$A$1:$K$61,10,0))</f>
        <v/>
      </c>
      <c r="I11" s="123" t="str">
        <f>IF($A11="","",IF(VLOOKUP($A11,'名簿'!$A$1:$K$61,11,0)="","",VLOOKUP($A11,'名簿'!$A$1:$K$61,11,0)))</f>
        <v/>
      </c>
      <c r="J11" s="23"/>
      <c r="K11" s="115"/>
    </row>
    <row r="12" spans="1:11" ht="33" customHeight="1">
      <c r="A12" s="2" t="str">
        <f>IF($M$8+1&gt;7,$L$8&amp;7,"")</f>
        <v/>
      </c>
      <c r="B12" s="97" t="str">
        <f>IF(A12="","",VLOOKUP($L$6,'名簿'!$M$4:$O$10,3,0))</f>
        <v/>
      </c>
      <c r="C12" s="19" t="str">
        <f>IF(IF($A12="","",VLOOKUP($A12,'名簿'!$A$1:$K$61,7,0))="実習助手（実習教師）","実習助手",IF($A12="","",VLOOKUP($A12,'名簿'!$A$1:$K$61,7,0)))</f>
        <v/>
      </c>
      <c r="D12" s="19" t="str">
        <f>IF($A12="","",VLOOKUP($A12,'名簿'!$A$1:$K$62,6,0))</f>
        <v/>
      </c>
      <c r="E12" s="91" t="str">
        <f>IF($A12="","",VLOOKUP($A12,'名簿'!$A$1:$K$61,8,0))</f>
        <v/>
      </c>
      <c r="F12" s="21" t="str">
        <f t="shared" si="0"/>
        <v/>
      </c>
      <c r="G12" s="20" t="str">
        <f>IF($A12="","",VLOOKUP($A12,'名簿'!$A$1:$K$61,9,0))</f>
        <v/>
      </c>
      <c r="H12" s="90" t="str">
        <f>IF($A12="","",VLOOKUP($A12,'名簿'!$A$1:$K$61,10,0))</f>
        <v/>
      </c>
      <c r="I12" s="123" t="str">
        <f>IF($A12="","",IF(VLOOKUP($A12,'名簿'!$A$1:$K$61,11,0)="","",VLOOKUP($A12,'名簿'!$A$1:$K$61,11,0)))</f>
        <v/>
      </c>
      <c r="J12" s="23"/>
      <c r="K12" s="115"/>
    </row>
    <row r="13" spans="1:11" ht="33" customHeight="1">
      <c r="A13" s="2" t="str">
        <f>IF($M$8+1&gt;8,$L$8&amp;8,"")</f>
        <v/>
      </c>
      <c r="B13" s="97" t="str">
        <f>IF(A13="","",VLOOKUP($L$6,'名簿'!$M$4:$O$10,3,0))</f>
        <v/>
      </c>
      <c r="C13" s="19" t="str">
        <f>IF(IF($A13="","",VLOOKUP($A13,'名簿'!$A$1:$K$61,7,0))="実習助手（実習教師）","実習助手",IF($A13="","",VLOOKUP($A13,'名簿'!$A$1:$K$61,7,0)))</f>
        <v/>
      </c>
      <c r="D13" s="19" t="str">
        <f>IF($A13="","",VLOOKUP($A13,'名簿'!$A$1:$K$62,6,0))</f>
        <v/>
      </c>
      <c r="E13" s="91" t="str">
        <f>IF($A13="","",VLOOKUP($A13,'名簿'!$A$1:$K$61,8,0))</f>
        <v/>
      </c>
      <c r="F13" s="21" t="str">
        <f t="shared" si="0"/>
        <v/>
      </c>
      <c r="G13" s="20" t="str">
        <f>IF($A13="","",VLOOKUP($A13,'名簿'!$A$1:$K$61,9,0))</f>
        <v/>
      </c>
      <c r="H13" s="90" t="str">
        <f>IF($A13="","",VLOOKUP($A13,'名簿'!$A$1:$K$61,10,0))</f>
        <v/>
      </c>
      <c r="I13" s="123" t="str">
        <f>IF($A13="","",IF(VLOOKUP($A13,'名簿'!$A$1:$K$61,11,0)="","",VLOOKUP($A13,'名簿'!$A$1:$K$61,11,0)))</f>
        <v/>
      </c>
      <c r="J13" s="23"/>
      <c r="K13" s="115"/>
    </row>
    <row r="14" spans="1:11" ht="33" customHeight="1">
      <c r="A14" s="2" t="str">
        <f>IF($M$8+1&gt;9,$L$8&amp;9,"")</f>
        <v/>
      </c>
      <c r="B14" s="97" t="str">
        <f>IF(A14="","",VLOOKUP($L$6,'名簿'!$M$4:$O$10,3,0))</f>
        <v/>
      </c>
      <c r="C14" s="19" t="str">
        <f>IF(IF($A14="","",VLOOKUP($A14,'名簿'!$A$1:$K$61,7,0))="実習助手（実習教師）","実習助手",IF($A14="","",VLOOKUP($A14,'名簿'!$A$1:$K$61,7,0)))</f>
        <v/>
      </c>
      <c r="D14" s="19" t="str">
        <f>IF($A14="","",VLOOKUP($A14,'名簿'!$A$1:$K$62,6,0))</f>
        <v/>
      </c>
      <c r="E14" s="91" t="str">
        <f>IF($A14="","",VLOOKUP($A14,'名簿'!$A$1:$K$61,8,0))</f>
        <v/>
      </c>
      <c r="F14" s="21" t="str">
        <f t="shared" si="0"/>
        <v/>
      </c>
      <c r="G14" s="20" t="str">
        <f>IF($A14="","",VLOOKUP($A14,'名簿'!$A$1:$K$61,9,0))</f>
        <v/>
      </c>
      <c r="H14" s="90" t="str">
        <f>IF($A14="","",VLOOKUP($A14,'名簿'!$A$1:$K$61,10,0))</f>
        <v/>
      </c>
      <c r="I14" s="123" t="str">
        <f>IF($A14="","",IF(VLOOKUP($A14,'名簿'!$A$1:$K$61,11,0)="","",VLOOKUP($A14,'名簿'!$A$1:$K$61,11,0)))</f>
        <v/>
      </c>
      <c r="J14" s="23"/>
      <c r="K14" s="115"/>
    </row>
    <row r="15" spans="1:11" ht="33" customHeight="1">
      <c r="A15" s="2" t="str">
        <f>IF($M$8+1&gt;10,$L$8&amp;10,"")</f>
        <v/>
      </c>
      <c r="B15" s="97" t="str">
        <f>IF(A15="","",VLOOKUP($L$6,'名簿'!$M$4:$O$10,3,0))</f>
        <v/>
      </c>
      <c r="C15" s="19" t="str">
        <f>IF(IF($A15="","",VLOOKUP($A15,'名簿'!$A$1:$K$61,7,0))="実習助手（実習教師）","実習助手",IF($A15="","",VLOOKUP($A15,'名簿'!$A$1:$K$61,7,0)))</f>
        <v/>
      </c>
      <c r="D15" s="19" t="str">
        <f>IF($A15="","",VLOOKUP($A15,'名簿'!$A$1:$K$62,6,0))</f>
        <v/>
      </c>
      <c r="E15" s="91" t="str">
        <f>IF($A15="","",VLOOKUP($A15,'名簿'!$A$1:$K$61,8,0))</f>
        <v/>
      </c>
      <c r="F15" s="21" t="str">
        <f t="shared" si="0"/>
        <v/>
      </c>
      <c r="G15" s="20" t="str">
        <f>IF($A15="","",VLOOKUP($A15,'名簿'!$A$1:$K$61,9,0))</f>
        <v/>
      </c>
      <c r="H15" s="90" t="str">
        <f>IF($A15="","",VLOOKUP($A15,'名簿'!$A$1:$K$61,10,0))</f>
        <v/>
      </c>
      <c r="I15" s="123" t="str">
        <f>IF($A15="","",IF(VLOOKUP($A15,'名簿'!$A$1:$K$61,11,0)="","",VLOOKUP($A15,'名簿'!$A$1:$K$61,11,0)))</f>
        <v/>
      </c>
      <c r="J15" s="23"/>
      <c r="K15" s="115"/>
    </row>
    <row r="16" spans="1:11" ht="33" customHeight="1">
      <c r="A16" s="2" t="str">
        <f>IF($M$8+1&gt;11,$L$8&amp;11,"")</f>
        <v/>
      </c>
      <c r="B16" s="97" t="str">
        <f>IF(A16="","",VLOOKUP($L$6,'名簿'!$M$4:$O$10,3,0))</f>
        <v/>
      </c>
      <c r="C16" s="19" t="str">
        <f>IF(IF($A16="","",VLOOKUP($A16,'名簿'!$A$1:$K$61,7,0))="実習助手（実習教師）","実習助手",IF($A16="","",VLOOKUP($A16,'名簿'!$A$1:$K$61,7,0)))</f>
        <v/>
      </c>
      <c r="D16" s="19" t="str">
        <f>IF($A16="","",VLOOKUP($A16,'名簿'!$A$1:$K$62,6,0))</f>
        <v/>
      </c>
      <c r="E16" s="91" t="str">
        <f>IF($A16="","",VLOOKUP($A16,'名簿'!$A$1:$K$61,8,0))</f>
        <v/>
      </c>
      <c r="F16" s="21" t="str">
        <f t="shared" si="0"/>
        <v/>
      </c>
      <c r="G16" s="20" t="str">
        <f>IF($A16="","",VLOOKUP($A16,'名簿'!$A$1:$K$61,9,0))</f>
        <v/>
      </c>
      <c r="H16" s="90" t="str">
        <f>IF($A16="","",VLOOKUP($A16,'名簿'!$A$1:$K$61,10,0))</f>
        <v/>
      </c>
      <c r="I16" s="123" t="str">
        <f>IF($A16="","",IF(VLOOKUP($A16,'名簿'!$A$1:$K$61,11,0)="","",VLOOKUP($A16,'名簿'!$A$1:$K$61,11,0)))</f>
        <v/>
      </c>
      <c r="J16" s="23"/>
      <c r="K16" s="115"/>
    </row>
    <row r="17" spans="1:11" ht="33" customHeight="1">
      <c r="A17" s="2" t="str">
        <f>IF($M$8+1&gt;12,$L$8&amp;12,"")</f>
        <v/>
      </c>
      <c r="B17" s="97" t="str">
        <f>IF(A17="","",VLOOKUP($L$6,'名簿'!$M$4:$O$10,3,0))</f>
        <v/>
      </c>
      <c r="C17" s="19" t="str">
        <f>IF(IF($A17="","",VLOOKUP($A17,'名簿'!$A$1:$K$61,7,0))="実習助手（実習教師）","実習助手",IF($A17="","",VLOOKUP($A17,'名簿'!$A$1:$K$61,7,0)))</f>
        <v/>
      </c>
      <c r="D17" s="19" t="str">
        <f>IF($A17="","",VLOOKUP($A17,'名簿'!$A$1:$K$62,6,0))</f>
        <v/>
      </c>
      <c r="E17" s="91" t="str">
        <f>IF($A17="","",VLOOKUP($A17,'名簿'!$A$1:$K$61,8,0))</f>
        <v/>
      </c>
      <c r="F17" s="21" t="str">
        <f t="shared" si="0"/>
        <v/>
      </c>
      <c r="G17" s="20" t="str">
        <f>IF($A17="","",VLOOKUP($A17,'名簿'!$A$1:$K$61,9,0))</f>
        <v/>
      </c>
      <c r="H17" s="90" t="str">
        <f>IF($A17="","",VLOOKUP($A17,'名簿'!$A$1:$K$61,10,0))</f>
        <v/>
      </c>
      <c r="I17" s="123" t="str">
        <f>IF($A17="","",IF(VLOOKUP($A17,'名簿'!$A$1:$K$61,11,0)="","",VLOOKUP($A17,'名簿'!$A$1:$K$61,11,0)))</f>
        <v/>
      </c>
      <c r="J17" s="23"/>
      <c r="K17" s="115"/>
    </row>
    <row r="18" spans="1:11" ht="33" customHeight="1">
      <c r="A18" s="2" t="str">
        <f>IF($M$8+1&gt;13,$L$8&amp;13,"")</f>
        <v/>
      </c>
      <c r="B18" s="97" t="str">
        <f>IF(A18="","",VLOOKUP($L$6,'名簿'!$M$4:$O$10,3,0))</f>
        <v/>
      </c>
      <c r="C18" s="19" t="str">
        <f>IF(IF($A18="","",VLOOKUP($A18,'名簿'!$A$1:$K$61,7,0))="実習助手（実習教師）","実習助手",IF($A18="","",VLOOKUP($A18,'名簿'!$A$1:$K$61,7,0)))</f>
        <v/>
      </c>
      <c r="D18" s="19" t="str">
        <f>IF($A18="","",VLOOKUP($A18,'名簿'!$A$1:$K$62,6,0))</f>
        <v/>
      </c>
      <c r="E18" s="91" t="str">
        <f>IF($A18="","",VLOOKUP($A18,'名簿'!$A$1:$K$61,8,0))</f>
        <v/>
      </c>
      <c r="F18" s="21" t="str">
        <f t="shared" si="0"/>
        <v/>
      </c>
      <c r="G18" s="20" t="str">
        <f>IF($A18="","",VLOOKUP($A18,'名簿'!$A$1:$K$61,9,0))</f>
        <v/>
      </c>
      <c r="H18" s="90" t="str">
        <f>IF($A18="","",VLOOKUP($A18,'名簿'!$A$1:$K$61,10,0))</f>
        <v/>
      </c>
      <c r="I18" s="123" t="str">
        <f>IF($A18="","",IF(VLOOKUP($A18,'名簿'!$A$1:$K$61,11,0)="","",VLOOKUP($A18,'名簿'!$A$1:$K$61,11,0)))</f>
        <v/>
      </c>
      <c r="J18" s="23"/>
      <c r="K18" s="115"/>
    </row>
    <row r="19" spans="1:11" ht="33" customHeight="1">
      <c r="A19" s="2" t="str">
        <f>IF($M$8+1&gt;14,$L$8&amp;14,"")</f>
        <v/>
      </c>
      <c r="B19" s="97" t="str">
        <f>IF(A19="","",VLOOKUP($L$6,'名簿'!$M$4:$O$10,3,0))</f>
        <v/>
      </c>
      <c r="C19" s="19" t="str">
        <f>IF(IF($A19="","",VLOOKUP($A19,'名簿'!$A$1:$K$61,7,0))="実習助手（実習教師）","実習助手",IF($A19="","",VLOOKUP($A19,'名簿'!$A$1:$K$61,7,0)))</f>
        <v/>
      </c>
      <c r="D19" s="19" t="str">
        <f>IF($A19="","",VLOOKUP($A19,'名簿'!$A$1:$K$62,6,0))</f>
        <v/>
      </c>
      <c r="E19" s="91" t="str">
        <f>IF($A19="","",VLOOKUP($A19,'名簿'!$A$1:$K$61,8,0))</f>
        <v/>
      </c>
      <c r="F19" s="21" t="str">
        <f t="shared" si="0"/>
        <v/>
      </c>
      <c r="G19" s="20" t="str">
        <f>IF($A19="","",VLOOKUP($A19,'名簿'!$A$1:$K$61,9,0))</f>
        <v/>
      </c>
      <c r="H19" s="90" t="str">
        <f>IF($A19="","",VLOOKUP($A19,'名簿'!$A$1:$K$61,10,0))</f>
        <v/>
      </c>
      <c r="I19" s="123" t="str">
        <f>IF($A19="","",IF(VLOOKUP($A19,'名簿'!$A$1:$K$61,11,0)="","",VLOOKUP($A19,'名簿'!$A$1:$K$61,11,0)))</f>
        <v/>
      </c>
      <c r="J19" s="23"/>
      <c r="K19" s="115"/>
    </row>
    <row r="20" spans="1:11" ht="33" customHeight="1">
      <c r="A20" s="2" t="str">
        <f>IF($M$8+1&gt;15,$L$8&amp;15,"")</f>
        <v/>
      </c>
      <c r="B20" s="97" t="str">
        <f>IF(A20="","",VLOOKUP($L$6,'名簿'!$M$4:$O$10,3,0))</f>
        <v/>
      </c>
      <c r="C20" s="19" t="str">
        <f>IF(IF($A20="","",VLOOKUP($A20,'名簿'!$A$1:$K$61,7,0))="実習助手（実習教師）","実習助手",IF($A20="","",VLOOKUP($A20,'名簿'!$A$1:$K$61,7,0)))</f>
        <v/>
      </c>
      <c r="D20" s="19" t="str">
        <f>IF($A20="","",VLOOKUP($A20,'名簿'!$A$1:$K$62,6,0))</f>
        <v/>
      </c>
      <c r="E20" s="91" t="str">
        <f>IF($A20="","",VLOOKUP($A20,'名簿'!$A$1:$K$61,8,0))</f>
        <v/>
      </c>
      <c r="F20" s="21" t="str">
        <f t="shared" si="0"/>
        <v/>
      </c>
      <c r="G20" s="20" t="str">
        <f>IF($A20="","",VLOOKUP($A20,'名簿'!$A$1:$K$61,9,0))</f>
        <v/>
      </c>
      <c r="H20" s="90" t="str">
        <f>IF($A20="","",VLOOKUP($A20,'名簿'!$A$1:$K$61,10,0))</f>
        <v/>
      </c>
      <c r="I20" s="123" t="str">
        <f>IF($A20="","",IF(VLOOKUP($A20,'名簿'!$A$1:$K$61,11,0)="","",VLOOKUP($A20,'名簿'!$A$1:$K$61,11,0)))</f>
        <v/>
      </c>
      <c r="J20" s="23"/>
      <c r="K20" s="115"/>
    </row>
    <row r="21" spans="1:11" ht="33" customHeight="1">
      <c r="A21" s="2" t="str">
        <f>IF($M$8+1&gt;16,$L$8&amp;16,"")</f>
        <v/>
      </c>
      <c r="B21" s="97" t="str">
        <f>IF(A21="","",VLOOKUP($L$6,'名簿'!$M$4:$O$10,3,0))</f>
        <v/>
      </c>
      <c r="C21" s="19" t="str">
        <f>IF(IF($A21="","",VLOOKUP($A21,'名簿'!$A$1:$K$61,7,0))="実習助手（実習教師）","実習助手",IF($A21="","",VLOOKUP($A21,'名簿'!$A$1:$K$61,7,0)))</f>
        <v/>
      </c>
      <c r="D21" s="19" t="str">
        <f>IF($A21="","",VLOOKUP($A21,'名簿'!$A$1:$K$62,6,0))</f>
        <v/>
      </c>
      <c r="E21" s="91" t="str">
        <f>IF($A21="","",VLOOKUP($A21,'名簿'!$A$1:$K$61,8,0))</f>
        <v/>
      </c>
      <c r="F21" s="21" t="str">
        <f t="shared" si="0"/>
        <v/>
      </c>
      <c r="G21" s="20" t="str">
        <f>IF($A21="","",VLOOKUP($A21,'名簿'!$A$1:$K$61,9,0))</f>
        <v/>
      </c>
      <c r="H21" s="90" t="str">
        <f>IF($A21="","",VLOOKUP($A21,'名簿'!$A$1:$K$61,10,0))</f>
        <v/>
      </c>
      <c r="I21" s="123" t="str">
        <f>IF($A21="","",IF(VLOOKUP($A21,'名簿'!$A$1:$K$61,11,0)="","",VLOOKUP($A21,'名簿'!$A$1:$K$61,11,0)))</f>
        <v/>
      </c>
      <c r="J21" s="23"/>
      <c r="K21" s="115"/>
    </row>
    <row r="22" spans="1:11" ht="33" customHeight="1">
      <c r="A22" s="2" t="str">
        <f>IF($M$8+1&gt;17,$L$8&amp;17,"")</f>
        <v/>
      </c>
      <c r="B22" s="97" t="str">
        <f>IF(A22="","",VLOOKUP($L$6,'名簿'!$M$4:$O$10,3,0))</f>
        <v/>
      </c>
      <c r="C22" s="19" t="str">
        <f>IF(IF($A22="","",VLOOKUP($A22,'名簿'!$A$1:$K$61,7,0))="実習助手（実習教師）","実習助手",IF($A22="","",VLOOKUP($A22,'名簿'!$A$1:$K$61,7,0)))</f>
        <v/>
      </c>
      <c r="D22" s="19" t="str">
        <f>IF($A22="","",VLOOKUP($A22,'名簿'!$A$1:$K$62,6,0))</f>
        <v/>
      </c>
      <c r="E22" s="91" t="str">
        <f>IF($A22="","",VLOOKUP($A22,'名簿'!$A$1:$K$61,8,0))</f>
        <v/>
      </c>
      <c r="F22" s="21" t="str">
        <f t="shared" si="0"/>
        <v/>
      </c>
      <c r="G22" s="20" t="str">
        <f>IF($A22="","",VLOOKUP($A22,'名簿'!$A$1:$K$61,9,0))</f>
        <v/>
      </c>
      <c r="H22" s="90" t="str">
        <f>IF($A22="","",VLOOKUP($A22,'名簿'!$A$1:$K$61,10,0))</f>
        <v/>
      </c>
      <c r="I22" s="123" t="str">
        <f>IF($A22="","",IF(VLOOKUP($A22,'名簿'!$A$1:$K$61,11,0)="","",VLOOKUP($A22,'名簿'!$A$1:$K$61,11,0)))</f>
        <v/>
      </c>
      <c r="J22" s="23"/>
      <c r="K22" s="115"/>
    </row>
    <row r="23" spans="1:11" ht="33" customHeight="1">
      <c r="A23" s="2" t="str">
        <f>IF($M$8+1&gt;18,$L$8&amp;18,"")</f>
        <v/>
      </c>
      <c r="B23" s="97" t="str">
        <f>IF(A23="","",VLOOKUP($L$6,'名簿'!$M$4:$O$10,3,0))</f>
        <v/>
      </c>
      <c r="C23" s="19" t="str">
        <f>IF(IF($A23="","",VLOOKUP($A23,'名簿'!$A$1:$K$61,7,0))="実習助手（実習教師）","実習助手",IF($A23="","",VLOOKUP($A23,'名簿'!$A$1:$K$61,7,0)))</f>
        <v/>
      </c>
      <c r="D23" s="19" t="str">
        <f>IF($A23="","",VLOOKUP($A23,'名簿'!$A$1:$K$62,6,0))</f>
        <v/>
      </c>
      <c r="E23" s="91" t="str">
        <f>IF($A23="","",VLOOKUP($A23,'名簿'!$A$1:$K$61,8,0))</f>
        <v/>
      </c>
      <c r="F23" s="21" t="str">
        <f t="shared" si="0"/>
        <v/>
      </c>
      <c r="G23" s="20" t="str">
        <f>IF($A23="","",VLOOKUP($A23,'名簿'!$A$1:$K$61,9,0))</f>
        <v/>
      </c>
      <c r="H23" s="90" t="str">
        <f>IF($A23="","",VLOOKUP($A23,'名簿'!$A$1:$K$61,10,0))</f>
        <v/>
      </c>
      <c r="I23" s="123" t="str">
        <f>IF($A23="","",IF(VLOOKUP($A23,'名簿'!$A$1:$K$61,11,0)="","",VLOOKUP($A23,'名簿'!$A$1:$K$61,11,0)))</f>
        <v/>
      </c>
      <c r="J23" s="23"/>
      <c r="K23" s="115"/>
    </row>
    <row r="24" spans="1:11" ht="33" customHeight="1">
      <c r="A24" s="2" t="str">
        <f>IF($M$8+1&gt;19,$L$8&amp;19,"")</f>
        <v/>
      </c>
      <c r="B24" s="97" t="str">
        <f>IF(A24="","",VLOOKUP($L$6,'名簿'!$M$4:$O$10,3,0))</f>
        <v/>
      </c>
      <c r="C24" s="19" t="str">
        <f>IF(IF($A24="","",VLOOKUP($A24,'名簿'!$A$1:$K$61,7,0))="実習助手（実習教師）","実習助手",IF($A24="","",VLOOKUP($A24,'名簿'!$A$1:$K$61,7,0)))</f>
        <v/>
      </c>
      <c r="D24" s="19" t="str">
        <f>IF($A24="","",VLOOKUP($A24,'名簿'!$A$1:$K$62,6,0))</f>
        <v/>
      </c>
      <c r="E24" s="91" t="str">
        <f>IF($A24="","",VLOOKUP($A24,'名簿'!$A$1:$K$61,8,0))</f>
        <v/>
      </c>
      <c r="F24" s="21" t="str">
        <f t="shared" si="0"/>
        <v/>
      </c>
      <c r="G24" s="20" t="str">
        <f>IF($A24="","",VLOOKUP($A24,'名簿'!$A$1:$K$61,9,0))</f>
        <v/>
      </c>
      <c r="H24" s="90" t="str">
        <f>IF($A24="","",VLOOKUP($A24,'名簿'!$A$1:$K$61,10,0))</f>
        <v/>
      </c>
      <c r="I24" s="123" t="str">
        <f>IF($A24="","",IF(VLOOKUP($A24,'名簿'!$A$1:$K$61,11,0)="","",VLOOKUP($A24,'名簿'!$A$1:$K$61,11,0)))</f>
        <v/>
      </c>
      <c r="J24" s="23"/>
      <c r="K24" s="115"/>
    </row>
    <row r="25" spans="1:11" ht="33" customHeight="1">
      <c r="A25" s="2" t="str">
        <f>IF($M$8+1&gt;20,$L$8&amp;20,"")</f>
        <v/>
      </c>
      <c r="B25" s="97" t="str">
        <f>IF(A25="","",VLOOKUP($L$6,'名簿'!$M$4:$O$10,3,0))</f>
        <v/>
      </c>
      <c r="C25" s="19" t="str">
        <f>IF(IF($A25="","",VLOOKUP($A25,'名簿'!$A$1:$K$61,7,0))="実習助手（実習教師）","実習助手",IF($A25="","",VLOOKUP($A25,'名簿'!$A$1:$K$61,7,0)))</f>
        <v/>
      </c>
      <c r="D25" s="19" t="str">
        <f>IF($A25="","",VLOOKUP($A25,'名簿'!$A$1:$K$62,6,0))</f>
        <v/>
      </c>
      <c r="E25" s="91" t="str">
        <f>IF($A25="","",VLOOKUP($A25,'名簿'!$A$1:$K$61,8,0))</f>
        <v/>
      </c>
      <c r="F25" s="21" t="str">
        <f t="shared" si="0"/>
        <v/>
      </c>
      <c r="G25" s="20" t="str">
        <f>IF($A25="","",VLOOKUP($A25,'名簿'!$A$1:$K$61,9,0))</f>
        <v/>
      </c>
      <c r="H25" s="90" t="str">
        <f>IF($A25="","",VLOOKUP($A25,'名簿'!$A$1:$K$61,10,0))</f>
        <v/>
      </c>
      <c r="I25" s="123" t="str">
        <f>IF($A25="","",IF(VLOOKUP($A25,'名簿'!$A$1:$K$61,11,0)="","",VLOOKUP($A25,'名簿'!$A$1:$K$61,11,0)))</f>
        <v/>
      </c>
      <c r="J25" s="23"/>
      <c r="K25" s="115"/>
    </row>
  </sheetData>
  <mergeCells count="10">
    <mergeCell ref="I3:J3"/>
    <mergeCell ref="B1:J1"/>
    <mergeCell ref="I4:I5"/>
    <mergeCell ref="J4:J5"/>
    <mergeCell ref="C4:C5"/>
    <mergeCell ref="D4:D5"/>
    <mergeCell ref="E4:H4"/>
    <mergeCell ref="E5:G5"/>
    <mergeCell ref="C3:D3"/>
    <mergeCell ref="E3:H3"/>
  </mergeCells>
  <printOptions/>
  <pageMargins left="0.7" right="0.7" top="0.75" bottom="0.75" header="0.3" footer="0.3"/>
  <pageSetup horizontalDpi="600" verticalDpi="600" orientation="portrait" paperSize="9" r:id="rId5"/>
  <drawing r:id="rId3"/>
  <legacyDrawing r:id="rId2"/>
  <mc:AlternateContent xmlns:mc="http://schemas.openxmlformats.org/markup-compatibility/2006">
    <mc:Choice Requires="x14">
      <controls>
        <mc:AlternateContent>
          <mc:Choice Requires="x14">
            <control xmlns:r="http://schemas.openxmlformats.org/officeDocument/2006/relationships" shapeId="2049" r:id="rId4" name="Button 1">
              <controlPr defaultSize="0" print="0" autoFill="0" autoPict="0" macro="[0]!ボタン1_Click">
                <anchor moveWithCells="1" sizeWithCells="1">
                  <from>
                    <xdr:col>13</xdr:col>
                    <xdr:colOff>314325</xdr:colOff>
                    <xdr:row>2</xdr:row>
                    <xdr:rowOff>247650</xdr:rowOff>
                  </from>
                  <to>
                    <xdr:col>14</xdr:col>
                    <xdr:colOff>438150</xdr:colOff>
                    <xdr:row>3</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31"/>
  <sheetViews>
    <sheetView tabSelected="1" view="pageBreakPreview" zoomScale="85" zoomScaleSheetLayoutView="85" workbookViewId="0" topLeftCell="A1">
      <selection activeCell="N14" sqref="N14"/>
    </sheetView>
  </sheetViews>
  <sheetFormatPr defaultColWidth="9.00390625" defaultRowHeight="15"/>
  <cols>
    <col min="1" max="1" width="6.421875" style="1" customWidth="1"/>
    <col min="2" max="2" width="7.00390625" style="1" customWidth="1"/>
    <col min="3" max="3" width="4.8515625" style="1" customWidth="1"/>
    <col min="4" max="6" width="9.00390625" style="1" customWidth="1"/>
    <col min="7" max="7" width="12.421875" style="1" customWidth="1"/>
    <col min="8" max="8" width="9.00390625" style="1" customWidth="1"/>
    <col min="9" max="9" width="12.8515625" style="1" customWidth="1"/>
    <col min="10" max="10" width="9.00390625" style="1" customWidth="1"/>
    <col min="11" max="11" width="3.140625" style="1" customWidth="1"/>
    <col min="12" max="12" width="8.421875" style="1" customWidth="1"/>
    <col min="13" max="13" width="2.7109375" style="1" customWidth="1"/>
    <col min="14" max="14" width="8.421875" style="1" customWidth="1"/>
    <col min="15" max="16384" width="9.00390625" style="1" customWidth="1"/>
  </cols>
  <sheetData>
    <row r="1" ht="15">
      <c r="A1" s="1" t="s">
        <v>14</v>
      </c>
    </row>
    <row r="3" spans="1:10" ht="18.75">
      <c r="A3" s="210" t="s">
        <v>15</v>
      </c>
      <c r="B3" s="210"/>
      <c r="C3" s="210"/>
      <c r="D3" s="210"/>
      <c r="E3" s="210"/>
      <c r="F3" s="210"/>
      <c r="G3" s="210"/>
      <c r="H3" s="210"/>
      <c r="I3" s="210"/>
      <c r="J3" s="210"/>
    </row>
    <row r="4" ht="7.5" customHeight="1"/>
    <row r="5" spans="1:12" ht="15">
      <c r="A5" s="211" t="s">
        <v>16</v>
      </c>
      <c r="B5" s="211" t="str">
        <f>VLOOKUP($L$6,'名簿'!$B$3:$G$61,4,0)</f>
        <v>電子機械系</v>
      </c>
      <c r="C5" s="211"/>
      <c r="D5" s="211" t="s">
        <v>2</v>
      </c>
      <c r="E5" s="214" t="str">
        <f>VLOOKUP($L$6,'名簿'!$B$3:$G$61,6,0)</f>
        <v>講師</v>
      </c>
      <c r="F5" s="214"/>
      <c r="G5" s="211" t="s">
        <v>3</v>
      </c>
      <c r="H5" s="211" t="str">
        <f>VLOOKUP($L$6,'名簿'!$B$3:$G$61,5,0)</f>
        <v>鹿児島　太郎</v>
      </c>
      <c r="I5" s="211"/>
      <c r="J5" s="211"/>
      <c r="L5" s="95" t="s">
        <v>128</v>
      </c>
    </row>
    <row r="6" spans="1:12" ht="22.5" customHeight="1">
      <c r="A6" s="211"/>
      <c r="B6" s="211"/>
      <c r="C6" s="211"/>
      <c r="D6" s="211"/>
      <c r="E6" s="214"/>
      <c r="F6" s="214"/>
      <c r="G6" s="211"/>
      <c r="H6" s="211"/>
      <c r="I6" s="211"/>
      <c r="J6" s="211"/>
      <c r="L6" s="95">
        <v>1</v>
      </c>
    </row>
    <row r="7" spans="1:10" ht="20.25" customHeight="1">
      <c r="A7" s="215" t="s">
        <v>17</v>
      </c>
      <c r="B7" s="218" t="s">
        <v>20</v>
      </c>
      <c r="C7" s="223" t="s">
        <v>21</v>
      </c>
      <c r="D7" s="219" t="s">
        <v>18</v>
      </c>
      <c r="E7" s="211"/>
      <c r="F7" s="211"/>
      <c r="G7" s="220"/>
      <c r="H7" s="221" t="s">
        <v>30</v>
      </c>
      <c r="I7" s="12"/>
      <c r="J7" s="215" t="s">
        <v>139</v>
      </c>
    </row>
    <row r="8" spans="1:14" ht="24.75" customHeight="1">
      <c r="A8" s="216"/>
      <c r="B8" s="218"/>
      <c r="C8" s="223"/>
      <c r="D8" s="221" t="s">
        <v>24</v>
      </c>
      <c r="E8" s="218" t="s">
        <v>26</v>
      </c>
      <c r="F8" s="218" t="s">
        <v>28</v>
      </c>
      <c r="G8" s="223" t="s">
        <v>35</v>
      </c>
      <c r="H8" s="221"/>
      <c r="I8" s="3" t="s">
        <v>19</v>
      </c>
      <c r="J8" s="216"/>
      <c r="L8" s="10" t="s">
        <v>129</v>
      </c>
      <c r="M8" s="11"/>
      <c r="N8" s="96" t="s">
        <v>130</v>
      </c>
    </row>
    <row r="9" spans="1:14" ht="18.75" customHeight="1">
      <c r="A9" s="216"/>
      <c r="B9" s="218"/>
      <c r="C9" s="223"/>
      <c r="D9" s="221"/>
      <c r="E9" s="218"/>
      <c r="F9" s="218"/>
      <c r="G9" s="223"/>
      <c r="H9" s="221"/>
      <c r="I9" s="3" t="s">
        <v>32</v>
      </c>
      <c r="J9" s="216"/>
      <c r="L9" s="10">
        <v>1</v>
      </c>
      <c r="M9" s="11" t="s">
        <v>131</v>
      </c>
      <c r="N9" s="96">
        <v>1</v>
      </c>
    </row>
    <row r="10" spans="1:10" ht="15">
      <c r="A10" s="216"/>
      <c r="B10" s="218"/>
      <c r="C10" s="223"/>
      <c r="D10" s="221"/>
      <c r="E10" s="218"/>
      <c r="F10" s="218"/>
      <c r="G10" s="223"/>
      <c r="H10" s="221"/>
      <c r="I10" s="13" t="s">
        <v>33</v>
      </c>
      <c r="J10" s="216"/>
    </row>
    <row r="11" spans="1:10" ht="15">
      <c r="A11" s="216"/>
      <c r="B11" s="213"/>
      <c r="C11" s="224"/>
      <c r="D11" s="222"/>
      <c r="E11" s="213"/>
      <c r="F11" s="213"/>
      <c r="G11" s="224"/>
      <c r="H11" s="222"/>
      <c r="I11" s="3" t="s">
        <v>34</v>
      </c>
      <c r="J11" s="216"/>
    </row>
    <row r="12" spans="1:10" ht="19.5" customHeight="1">
      <c r="A12" s="217"/>
      <c r="B12" s="99" t="s">
        <v>22</v>
      </c>
      <c r="C12" s="101" t="s">
        <v>23</v>
      </c>
      <c r="D12" s="94" t="s">
        <v>25</v>
      </c>
      <c r="E12" s="99" t="s">
        <v>27</v>
      </c>
      <c r="F12" s="99" t="s">
        <v>29</v>
      </c>
      <c r="G12" s="101" t="s">
        <v>36</v>
      </c>
      <c r="H12" s="94" t="s">
        <v>31</v>
      </c>
      <c r="I12" s="14"/>
      <c r="J12" s="217"/>
    </row>
    <row r="13" spans="1:10" ht="39" customHeight="1">
      <c r="A13" s="16" t="s">
        <v>37</v>
      </c>
      <c r="B13" s="15"/>
      <c r="C13" s="18"/>
      <c r="D13" s="102" t="s">
        <v>49</v>
      </c>
      <c r="E13" s="15"/>
      <c r="F13" s="15"/>
      <c r="G13" s="18"/>
      <c r="H13" s="17">
        <v>15</v>
      </c>
      <c r="I13" s="16" t="s">
        <v>50</v>
      </c>
      <c r="J13" s="15"/>
    </row>
    <row r="14" spans="1:10" ht="39" customHeight="1">
      <c r="A14" s="16" t="s">
        <v>38</v>
      </c>
      <c r="B14" s="15"/>
      <c r="C14" s="18"/>
      <c r="D14" s="102" t="s">
        <v>49</v>
      </c>
      <c r="E14" s="15"/>
      <c r="F14" s="15"/>
      <c r="G14" s="18"/>
      <c r="H14" s="17">
        <v>15</v>
      </c>
      <c r="I14" s="16" t="s">
        <v>50</v>
      </c>
      <c r="J14" s="15"/>
    </row>
    <row r="15" spans="1:10" ht="39" customHeight="1">
      <c r="A15" s="16" t="s">
        <v>39</v>
      </c>
      <c r="B15" s="15"/>
      <c r="C15" s="18"/>
      <c r="D15" s="102" t="s">
        <v>49</v>
      </c>
      <c r="E15" s="15"/>
      <c r="F15" s="15"/>
      <c r="G15" s="18"/>
      <c r="H15" s="17">
        <v>15</v>
      </c>
      <c r="I15" s="16" t="s">
        <v>50</v>
      </c>
      <c r="J15" s="15"/>
    </row>
    <row r="16" spans="1:10" ht="39" customHeight="1">
      <c r="A16" s="16" t="s">
        <v>40</v>
      </c>
      <c r="B16" s="15"/>
      <c r="C16" s="18"/>
      <c r="D16" s="102" t="s">
        <v>49</v>
      </c>
      <c r="E16" s="15"/>
      <c r="F16" s="15"/>
      <c r="G16" s="18"/>
      <c r="H16" s="17">
        <v>15</v>
      </c>
      <c r="I16" s="16" t="s">
        <v>50</v>
      </c>
      <c r="J16" s="15"/>
    </row>
    <row r="17" spans="1:10" ht="39" customHeight="1">
      <c r="A17" s="16" t="s">
        <v>41</v>
      </c>
      <c r="B17" s="15"/>
      <c r="C17" s="18"/>
      <c r="D17" s="102" t="s">
        <v>49</v>
      </c>
      <c r="E17" s="15"/>
      <c r="F17" s="15"/>
      <c r="G17" s="18"/>
      <c r="H17" s="17">
        <v>15</v>
      </c>
      <c r="I17" s="16" t="s">
        <v>50</v>
      </c>
      <c r="J17" s="15"/>
    </row>
    <row r="18" spans="1:10" ht="39" customHeight="1">
      <c r="A18" s="16" t="s">
        <v>42</v>
      </c>
      <c r="B18" s="15"/>
      <c r="C18" s="18"/>
      <c r="D18" s="102" t="s">
        <v>49</v>
      </c>
      <c r="E18" s="15"/>
      <c r="F18" s="15"/>
      <c r="G18" s="18"/>
      <c r="H18" s="17">
        <v>15</v>
      </c>
      <c r="I18" s="16" t="s">
        <v>50</v>
      </c>
      <c r="J18" s="15"/>
    </row>
    <row r="19" spans="1:10" ht="39" customHeight="1">
      <c r="A19" s="16" t="s">
        <v>46</v>
      </c>
      <c r="B19" s="15"/>
      <c r="C19" s="18"/>
      <c r="D19" s="102" t="s">
        <v>49</v>
      </c>
      <c r="E19" s="15"/>
      <c r="F19" s="15"/>
      <c r="G19" s="18"/>
      <c r="H19" s="17">
        <v>15</v>
      </c>
      <c r="I19" s="16" t="s">
        <v>50</v>
      </c>
      <c r="J19" s="15"/>
    </row>
    <row r="20" spans="1:10" ht="39" customHeight="1">
      <c r="A20" s="16" t="s">
        <v>47</v>
      </c>
      <c r="B20" s="15"/>
      <c r="C20" s="18"/>
      <c r="D20" s="102" t="s">
        <v>49</v>
      </c>
      <c r="E20" s="15"/>
      <c r="F20" s="15"/>
      <c r="G20" s="18"/>
      <c r="H20" s="17">
        <v>15</v>
      </c>
      <c r="I20" s="16" t="s">
        <v>50</v>
      </c>
      <c r="J20" s="15"/>
    </row>
    <row r="21" spans="1:10" ht="39" customHeight="1">
      <c r="A21" s="16" t="s">
        <v>48</v>
      </c>
      <c r="B21" s="15"/>
      <c r="C21" s="18"/>
      <c r="D21" s="102" t="s">
        <v>49</v>
      </c>
      <c r="E21" s="15"/>
      <c r="F21" s="15"/>
      <c r="G21" s="18"/>
      <c r="H21" s="17">
        <v>15</v>
      </c>
      <c r="I21" s="16" t="s">
        <v>50</v>
      </c>
      <c r="J21" s="15"/>
    </row>
    <row r="22" spans="1:10" ht="39" customHeight="1">
      <c r="A22" s="16" t="s">
        <v>43</v>
      </c>
      <c r="B22" s="15"/>
      <c r="C22" s="18"/>
      <c r="D22" s="102" t="s">
        <v>49</v>
      </c>
      <c r="E22" s="15"/>
      <c r="F22" s="15"/>
      <c r="G22" s="18"/>
      <c r="H22" s="17">
        <v>15</v>
      </c>
      <c r="I22" s="16" t="s">
        <v>50</v>
      </c>
      <c r="J22" s="15"/>
    </row>
    <row r="23" spans="1:10" ht="39" customHeight="1">
      <c r="A23" s="16" t="s">
        <v>44</v>
      </c>
      <c r="B23" s="15"/>
      <c r="C23" s="18"/>
      <c r="D23" s="102" t="s">
        <v>49</v>
      </c>
      <c r="E23" s="15"/>
      <c r="F23" s="15"/>
      <c r="G23" s="18"/>
      <c r="H23" s="17">
        <v>15</v>
      </c>
      <c r="I23" s="16" t="s">
        <v>50</v>
      </c>
      <c r="J23" s="15"/>
    </row>
    <row r="24" spans="1:10" ht="39" customHeight="1">
      <c r="A24" s="16" t="s">
        <v>45</v>
      </c>
      <c r="B24" s="15"/>
      <c r="C24" s="18"/>
      <c r="D24" s="103" t="s">
        <v>49</v>
      </c>
      <c r="E24" s="15"/>
      <c r="F24" s="15"/>
      <c r="G24" s="18"/>
      <c r="H24" s="17">
        <v>15</v>
      </c>
      <c r="I24" s="16" t="s">
        <v>50</v>
      </c>
      <c r="J24" s="15"/>
    </row>
    <row r="25" ht="13.5" customHeight="1"/>
    <row r="26" ht="20.25" customHeight="1">
      <c r="A26" s="1" t="s">
        <v>4</v>
      </c>
    </row>
    <row r="27" ht="20.25" customHeight="1">
      <c r="A27" s="1" t="s">
        <v>51</v>
      </c>
    </row>
    <row r="28" ht="20.25" customHeight="1">
      <c r="A28" s="1" t="s">
        <v>52</v>
      </c>
    </row>
    <row r="29" ht="20.25" customHeight="1">
      <c r="A29" s="1" t="s">
        <v>53</v>
      </c>
    </row>
    <row r="30" ht="20.25" customHeight="1">
      <c r="A30" s="1" t="s">
        <v>54</v>
      </c>
    </row>
    <row r="31" ht="20.25" customHeight="1">
      <c r="A31" s="1" t="s">
        <v>55</v>
      </c>
    </row>
  </sheetData>
  <mergeCells count="17">
    <mergeCell ref="A7:A12"/>
    <mergeCell ref="J7:J12"/>
    <mergeCell ref="B5:C6"/>
    <mergeCell ref="B7:B11"/>
    <mergeCell ref="D7:G7"/>
    <mergeCell ref="H7:H11"/>
    <mergeCell ref="G8:G11"/>
    <mergeCell ref="F8:F11"/>
    <mergeCell ref="E8:E11"/>
    <mergeCell ref="D8:D11"/>
    <mergeCell ref="C7:C11"/>
    <mergeCell ref="A3:J3"/>
    <mergeCell ref="G5:G6"/>
    <mergeCell ref="H5:J6"/>
    <mergeCell ref="D5:D6"/>
    <mergeCell ref="E5:F6"/>
    <mergeCell ref="A5:A6"/>
  </mergeCells>
  <printOptions/>
  <pageMargins left="0.7086614173228347" right="0.7086614173228347" top="0.5511811023622047" bottom="0.5511811023622047" header="0.31496062992125984" footer="0.31496062992125984"/>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4097" r:id="rId4" name="Button 1">
              <controlPr defaultSize="0" print="0" autoFill="0" autoPict="0" macro="[0]!勤務簿_ボタン1_Click">
                <anchor moveWithCells="1" sizeWithCells="1">
                  <from>
                    <xdr:col>13</xdr:col>
                    <xdr:colOff>19050</xdr:colOff>
                    <xdr:row>5</xdr:row>
                    <xdr:rowOff>19050</xdr:rowOff>
                  </from>
                  <to>
                    <xdr:col>13</xdr:col>
                    <xdr:colOff>609600</xdr:colOff>
                    <xdr:row>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下松明菜</dc:creator>
  <cp:keywords/>
  <dc:description/>
  <cp:lastModifiedBy>鹿児島県</cp:lastModifiedBy>
  <cp:lastPrinted>2022-10-09T04:31:45Z</cp:lastPrinted>
  <dcterms:created xsi:type="dcterms:W3CDTF">2018-04-16T10:46:40Z</dcterms:created>
  <dcterms:modified xsi:type="dcterms:W3CDTF">2023-03-05T06:56:13Z</dcterms:modified>
  <cp:category/>
  <cp:version/>
  <cp:contentType/>
  <cp:contentStatus/>
</cp:coreProperties>
</file>